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одразделения\Департамент розвитку роздрібного бізнесу\Муравский\Сайт\07.2024\під заставу\"/>
    </mc:Choice>
  </mc:AlternateContent>
  <xr:revisionPtr revIDLastSave="0" documentId="13_ncr:1_{44BD18CE-4AE9-4070-93A1-2710EDC68F20}" xr6:coauthVersionLast="45" xr6:coauthVersionMax="45" xr10:uidLastSave="{00000000-0000-0000-0000-000000000000}"/>
  <bookViews>
    <workbookView xWindow="-120" yWindow="-120" windowWidth="25440" windowHeight="15390" activeTab="1" xr2:uid="{00000000-000D-0000-FFFF-FFFF00000000}"/>
  </bookViews>
  <sheets>
    <sheet name="Умови та класичний графік" sheetId="1" r:id="rId1"/>
    <sheet name="Ануїтетний графік погашення" sheetId="2" r:id="rId2"/>
  </sheets>
  <definedNames>
    <definedName name="_xlnm._FilterDatabase" localSheetId="0" hidden="1">'Умови та класичний графік'!$B$35:$X$279</definedName>
    <definedName name="_xlnm.Print_Area" localSheetId="1">'Ануїтетний графік погашення'!$B$3:$Y$277</definedName>
    <definedName name="_xlnm.Print_Area" localSheetId="0">'Умови та класичний графік'!$B$3:$Y$277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4" i="2" l="1"/>
  <c r="S36" i="1" l="1"/>
  <c r="J18" i="1"/>
  <c r="W37" i="1" l="1"/>
  <c r="W277" i="1" l="1"/>
  <c r="J20" i="1" l="1"/>
  <c r="W35" i="2"/>
  <c r="L38" i="2"/>
  <c r="L39" i="2"/>
  <c r="L40" i="2"/>
  <c r="L41" i="2"/>
  <c r="L42" i="2"/>
  <c r="L43" i="2"/>
  <c r="L44" i="2"/>
  <c r="L45" i="2"/>
  <c r="L47" i="2"/>
  <c r="L48" i="2"/>
  <c r="L49" i="2"/>
  <c r="L50" i="2"/>
  <c r="L51" i="2"/>
  <c r="L52" i="2"/>
  <c r="L53" i="2"/>
  <c r="L54" i="2"/>
  <c r="L55" i="2"/>
  <c r="L56" i="2"/>
  <c r="L57" i="2"/>
  <c r="L59" i="2"/>
  <c r="L60" i="2"/>
  <c r="L61" i="2"/>
  <c r="L62" i="2"/>
  <c r="L63" i="2"/>
  <c r="L64" i="2"/>
  <c r="L65" i="2"/>
  <c r="L66" i="2"/>
  <c r="L67" i="2"/>
  <c r="L68" i="2"/>
  <c r="L69" i="2"/>
  <c r="L71" i="2"/>
  <c r="L72" i="2"/>
  <c r="L73" i="2"/>
  <c r="L74" i="2"/>
  <c r="L75" i="2"/>
  <c r="L76" i="2"/>
  <c r="L77" i="2"/>
  <c r="L78" i="2"/>
  <c r="L79" i="2"/>
  <c r="L80" i="2"/>
  <c r="L81" i="2"/>
  <c r="L83" i="2"/>
  <c r="L84" i="2"/>
  <c r="L85" i="2"/>
  <c r="L86" i="2"/>
  <c r="L87" i="2"/>
  <c r="L88" i="2"/>
  <c r="L89" i="2"/>
  <c r="L90" i="2"/>
  <c r="L91" i="2"/>
  <c r="L92" i="2"/>
  <c r="L93" i="2"/>
  <c r="L95" i="2"/>
  <c r="L96" i="2"/>
  <c r="L97" i="2"/>
  <c r="L98" i="2"/>
  <c r="L99" i="2"/>
  <c r="L100" i="2"/>
  <c r="L101" i="2"/>
  <c r="L102" i="2"/>
  <c r="L103" i="2"/>
  <c r="L104" i="2"/>
  <c r="L105" i="2"/>
  <c r="L107" i="2"/>
  <c r="L108" i="2"/>
  <c r="L109" i="2"/>
  <c r="L110" i="2"/>
  <c r="L111" i="2"/>
  <c r="L112" i="2"/>
  <c r="L113" i="2"/>
  <c r="L114" i="2"/>
  <c r="L115" i="2"/>
  <c r="L116" i="2"/>
  <c r="L117" i="2"/>
  <c r="L119" i="2"/>
  <c r="L120" i="2"/>
  <c r="L121" i="2"/>
  <c r="L122" i="2"/>
  <c r="L123" i="2"/>
  <c r="L124" i="2"/>
  <c r="L125" i="2"/>
  <c r="L126" i="2"/>
  <c r="L127" i="2"/>
  <c r="L128" i="2"/>
  <c r="L129" i="2"/>
  <c r="L131" i="2"/>
  <c r="L132" i="2"/>
  <c r="L133" i="2"/>
  <c r="L134" i="2"/>
  <c r="L135" i="2"/>
  <c r="L136" i="2"/>
  <c r="L137" i="2"/>
  <c r="L138" i="2"/>
  <c r="L139" i="2"/>
  <c r="L140" i="2"/>
  <c r="L141" i="2"/>
  <c r="L143" i="2"/>
  <c r="L144" i="2"/>
  <c r="L145" i="2"/>
  <c r="L146" i="2"/>
  <c r="L147" i="2"/>
  <c r="L148" i="2"/>
  <c r="L149" i="2"/>
  <c r="L150" i="2"/>
  <c r="L151" i="2"/>
  <c r="L152" i="2"/>
  <c r="L153" i="2"/>
  <c r="L155" i="2"/>
  <c r="L156" i="2"/>
  <c r="L157" i="2"/>
  <c r="L158" i="2"/>
  <c r="L159" i="2"/>
  <c r="L160" i="2"/>
  <c r="L161" i="2"/>
  <c r="L162" i="2"/>
  <c r="L163" i="2"/>
  <c r="L164" i="2"/>
  <c r="L165" i="2"/>
  <c r="L167" i="2"/>
  <c r="L168" i="2"/>
  <c r="L169" i="2"/>
  <c r="L170" i="2"/>
  <c r="L171" i="2"/>
  <c r="L172" i="2"/>
  <c r="L173" i="2"/>
  <c r="L174" i="2"/>
  <c r="L175" i="2"/>
  <c r="L176" i="2"/>
  <c r="L177" i="2"/>
  <c r="L179" i="2"/>
  <c r="L180" i="2"/>
  <c r="L181" i="2"/>
  <c r="L182" i="2"/>
  <c r="L183" i="2"/>
  <c r="L184" i="2"/>
  <c r="L185" i="2"/>
  <c r="L186" i="2"/>
  <c r="L187" i="2"/>
  <c r="L188" i="2"/>
  <c r="L189" i="2"/>
  <c r="L191" i="2"/>
  <c r="L192" i="2"/>
  <c r="L193" i="2"/>
  <c r="L194" i="2"/>
  <c r="L195" i="2"/>
  <c r="L196" i="2"/>
  <c r="L197" i="2"/>
  <c r="L198" i="2"/>
  <c r="L199" i="2"/>
  <c r="L200" i="2"/>
  <c r="L201" i="2"/>
  <c r="L203" i="2"/>
  <c r="L204" i="2"/>
  <c r="L205" i="2"/>
  <c r="L206" i="2"/>
  <c r="L207" i="2"/>
  <c r="L208" i="2"/>
  <c r="L209" i="2"/>
  <c r="L210" i="2"/>
  <c r="L211" i="2"/>
  <c r="L212" i="2"/>
  <c r="L213" i="2"/>
  <c r="L215" i="2"/>
  <c r="L216" i="2"/>
  <c r="L217" i="2"/>
  <c r="L218" i="2"/>
  <c r="L219" i="2"/>
  <c r="L220" i="2"/>
  <c r="L221" i="2"/>
  <c r="L222" i="2"/>
  <c r="L223" i="2"/>
  <c r="L224" i="2"/>
  <c r="L225" i="2"/>
  <c r="L227" i="2"/>
  <c r="L228" i="2"/>
  <c r="L229" i="2"/>
  <c r="L230" i="2"/>
  <c r="L231" i="2"/>
  <c r="L232" i="2"/>
  <c r="L233" i="2"/>
  <c r="L234" i="2"/>
  <c r="L235" i="2"/>
  <c r="L236" i="2"/>
  <c r="L237" i="2"/>
  <c r="L239" i="2"/>
  <c r="L240" i="2"/>
  <c r="L241" i="2"/>
  <c r="L242" i="2"/>
  <c r="L243" i="2"/>
  <c r="L244" i="2"/>
  <c r="L245" i="2"/>
  <c r="L246" i="2"/>
  <c r="L247" i="2"/>
  <c r="L248" i="2"/>
  <c r="L249" i="2"/>
  <c r="L251" i="2"/>
  <c r="L252" i="2"/>
  <c r="L253" i="2"/>
  <c r="L254" i="2"/>
  <c r="L255" i="2"/>
  <c r="L256" i="2"/>
  <c r="L257" i="2"/>
  <c r="L258" i="2"/>
  <c r="L259" i="2"/>
  <c r="L260" i="2"/>
  <c r="L261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37" i="2"/>
  <c r="L36" i="2"/>
  <c r="L35" i="2"/>
  <c r="J12" i="2" l="1"/>
  <c r="J13" i="2" l="1"/>
  <c r="J11" i="2"/>
  <c r="N275" i="2"/>
  <c r="M275" i="2"/>
  <c r="D37" i="2"/>
  <c r="C37" i="2"/>
  <c r="D38" i="2" s="1"/>
  <c r="E36" i="2"/>
  <c r="D36" i="2"/>
  <c r="E35" i="2"/>
  <c r="V34" i="2"/>
  <c r="V275" i="2" s="1"/>
  <c r="T34" i="2"/>
  <c r="T275" i="2" s="1"/>
  <c r="S275" i="2"/>
  <c r="R34" i="2"/>
  <c r="R275" i="2" s="1"/>
  <c r="Q34" i="2"/>
  <c r="Q275" i="2" s="1"/>
  <c r="P34" i="2"/>
  <c r="P275" i="2" s="1"/>
  <c r="D35" i="2"/>
  <c r="J18" i="2" l="1"/>
  <c r="J16" i="2"/>
  <c r="J14" i="2"/>
  <c r="O34" i="2" s="1"/>
  <c r="J19" i="2"/>
  <c r="U34" i="2" s="1"/>
  <c r="F35" i="2"/>
  <c r="F36" i="2"/>
  <c r="E37" i="2"/>
  <c r="F37" i="2" s="1"/>
  <c r="C38" i="2"/>
  <c r="O275" i="2" l="1"/>
  <c r="O25" i="2"/>
  <c r="L34" i="2"/>
  <c r="G34" i="2" s="1"/>
  <c r="J20" i="2"/>
  <c r="D39" i="2"/>
  <c r="C39" i="2"/>
  <c r="E38" i="2"/>
  <c r="F38" i="2" s="1"/>
  <c r="K157" i="2" l="1"/>
  <c r="K161" i="2"/>
  <c r="K165" i="2"/>
  <c r="K169" i="2"/>
  <c r="K173" i="2"/>
  <c r="K177" i="2"/>
  <c r="K181" i="2"/>
  <c r="K185" i="2"/>
  <c r="K189" i="2"/>
  <c r="K193" i="2"/>
  <c r="K197" i="2"/>
  <c r="K201" i="2"/>
  <c r="K205" i="2"/>
  <c r="K209" i="2"/>
  <c r="K213" i="2"/>
  <c r="K217" i="2"/>
  <c r="K221" i="2"/>
  <c r="K225" i="2"/>
  <c r="K229" i="2"/>
  <c r="K233" i="2"/>
  <c r="K237" i="2"/>
  <c r="K241" i="2"/>
  <c r="K245" i="2"/>
  <c r="K249" i="2"/>
  <c r="K253" i="2"/>
  <c r="K257" i="2"/>
  <c r="K261" i="2"/>
  <c r="K265" i="2"/>
  <c r="K269" i="2"/>
  <c r="K273" i="2"/>
  <c r="K162" i="2"/>
  <c r="K170" i="2"/>
  <c r="K178" i="2"/>
  <c r="K186" i="2"/>
  <c r="K194" i="2"/>
  <c r="K202" i="2"/>
  <c r="K210" i="2"/>
  <c r="K218" i="2"/>
  <c r="K226" i="2"/>
  <c r="K234" i="2"/>
  <c r="K242" i="2"/>
  <c r="K250" i="2"/>
  <c r="K258" i="2"/>
  <c r="K266" i="2"/>
  <c r="K274" i="2"/>
  <c r="J158" i="2"/>
  <c r="J162" i="2"/>
  <c r="G162" i="2" s="1"/>
  <c r="J166" i="2"/>
  <c r="J170" i="2"/>
  <c r="J174" i="2"/>
  <c r="J178" i="2"/>
  <c r="J182" i="2"/>
  <c r="J186" i="2"/>
  <c r="J190" i="2"/>
  <c r="J194" i="2"/>
  <c r="G194" i="2" s="1"/>
  <c r="J198" i="2"/>
  <c r="J202" i="2"/>
  <c r="J206" i="2"/>
  <c r="J210" i="2"/>
  <c r="G210" i="2" s="1"/>
  <c r="J214" i="2"/>
  <c r="J218" i="2"/>
  <c r="J222" i="2"/>
  <c r="J226" i="2"/>
  <c r="J230" i="2"/>
  <c r="J234" i="2"/>
  <c r="J238" i="2"/>
  <c r="J242" i="2"/>
  <c r="G242" i="2" s="1"/>
  <c r="J246" i="2"/>
  <c r="J250" i="2"/>
  <c r="J254" i="2"/>
  <c r="J258" i="2"/>
  <c r="G258" i="2" s="1"/>
  <c r="J262" i="2"/>
  <c r="J266" i="2"/>
  <c r="J270" i="2"/>
  <c r="J274" i="2"/>
  <c r="G274" i="2" s="1"/>
  <c r="K160" i="2"/>
  <c r="K168" i="2"/>
  <c r="K176" i="2"/>
  <c r="K184" i="2"/>
  <c r="K192" i="2"/>
  <c r="K200" i="2"/>
  <c r="K208" i="2"/>
  <c r="K216" i="2"/>
  <c r="K224" i="2"/>
  <c r="K232" i="2"/>
  <c r="K240" i="2"/>
  <c r="K248" i="2"/>
  <c r="K256" i="2"/>
  <c r="K264" i="2"/>
  <c r="K272" i="2"/>
  <c r="J157" i="2"/>
  <c r="G157" i="2" s="1"/>
  <c r="J161" i="2"/>
  <c r="G161" i="2" s="1"/>
  <c r="J165" i="2"/>
  <c r="J169" i="2"/>
  <c r="J173" i="2"/>
  <c r="G173" i="2" s="1"/>
  <c r="J177" i="2"/>
  <c r="G177" i="2" s="1"/>
  <c r="J181" i="2"/>
  <c r="J185" i="2"/>
  <c r="J189" i="2"/>
  <c r="G189" i="2" s="1"/>
  <c r="J193" i="2"/>
  <c r="G193" i="2" s="1"/>
  <c r="J197" i="2"/>
  <c r="J205" i="2"/>
  <c r="J213" i="2"/>
  <c r="G213" i="2" s="1"/>
  <c r="J221" i="2"/>
  <c r="J229" i="2"/>
  <c r="J237" i="2"/>
  <c r="J245" i="2"/>
  <c r="G245" i="2" s="1"/>
  <c r="J253" i="2"/>
  <c r="J261" i="2"/>
  <c r="J269" i="2"/>
  <c r="J199" i="2"/>
  <c r="J207" i="2"/>
  <c r="J215" i="2"/>
  <c r="J223" i="2"/>
  <c r="J231" i="2"/>
  <c r="J239" i="2"/>
  <c r="J247" i="2"/>
  <c r="J255" i="2"/>
  <c r="J263" i="2"/>
  <c r="J271" i="2"/>
  <c r="K155" i="2"/>
  <c r="K159" i="2"/>
  <c r="K163" i="2"/>
  <c r="K167" i="2"/>
  <c r="K171" i="2"/>
  <c r="K175" i="2"/>
  <c r="K179" i="2"/>
  <c r="K183" i="2"/>
  <c r="K187" i="2"/>
  <c r="K191" i="2"/>
  <c r="K195" i="2"/>
  <c r="K199" i="2"/>
  <c r="K203" i="2"/>
  <c r="K207" i="2"/>
  <c r="K211" i="2"/>
  <c r="K215" i="2"/>
  <c r="K219" i="2"/>
  <c r="K223" i="2"/>
  <c r="K227" i="2"/>
  <c r="K231" i="2"/>
  <c r="K235" i="2"/>
  <c r="K239" i="2"/>
  <c r="K243" i="2"/>
  <c r="K247" i="2"/>
  <c r="K251" i="2"/>
  <c r="K255" i="2"/>
  <c r="K259" i="2"/>
  <c r="K263" i="2"/>
  <c r="K267" i="2"/>
  <c r="K271" i="2"/>
  <c r="K158" i="2"/>
  <c r="K166" i="2"/>
  <c r="K174" i="2"/>
  <c r="K182" i="2"/>
  <c r="K190" i="2"/>
  <c r="K198" i="2"/>
  <c r="K206" i="2"/>
  <c r="K214" i="2"/>
  <c r="K222" i="2"/>
  <c r="K230" i="2"/>
  <c r="K238" i="2"/>
  <c r="K246" i="2"/>
  <c r="K254" i="2"/>
  <c r="K262" i="2"/>
  <c r="K270" i="2"/>
  <c r="J156" i="2"/>
  <c r="J160" i="2"/>
  <c r="J164" i="2"/>
  <c r="J168" i="2"/>
  <c r="G168" i="2" s="1"/>
  <c r="J172" i="2"/>
  <c r="J180" i="2"/>
  <c r="J188" i="2"/>
  <c r="J196" i="2"/>
  <c r="J204" i="2"/>
  <c r="J212" i="2"/>
  <c r="J220" i="2"/>
  <c r="J228" i="2"/>
  <c r="J236" i="2"/>
  <c r="J244" i="2"/>
  <c r="J252" i="2"/>
  <c r="J260" i="2"/>
  <c r="J268" i="2"/>
  <c r="K156" i="2"/>
  <c r="K172" i="2"/>
  <c r="K188" i="2"/>
  <c r="K204" i="2"/>
  <c r="K220" i="2"/>
  <c r="K236" i="2"/>
  <c r="K252" i="2"/>
  <c r="K268" i="2"/>
  <c r="J159" i="2"/>
  <c r="J167" i="2"/>
  <c r="G167" i="2" s="1"/>
  <c r="J175" i="2"/>
  <c r="J183" i="2"/>
  <c r="J191" i="2"/>
  <c r="J201" i="2"/>
  <c r="G201" i="2" s="1"/>
  <c r="J217" i="2"/>
  <c r="J233" i="2"/>
  <c r="J249" i="2"/>
  <c r="J265" i="2"/>
  <c r="G265" i="2" s="1"/>
  <c r="J203" i="2"/>
  <c r="G203" i="2" s="1"/>
  <c r="J219" i="2"/>
  <c r="J235" i="2"/>
  <c r="G235" i="2" s="1"/>
  <c r="J251" i="2"/>
  <c r="J267" i="2"/>
  <c r="G267" i="2" s="1"/>
  <c r="J176" i="2"/>
  <c r="G176" i="2" s="1"/>
  <c r="J184" i="2"/>
  <c r="G184" i="2" s="1"/>
  <c r="J192" i="2"/>
  <c r="G192" i="2" s="1"/>
  <c r="J200" i="2"/>
  <c r="G200" i="2" s="1"/>
  <c r="J208" i="2"/>
  <c r="G208" i="2" s="1"/>
  <c r="J216" i="2"/>
  <c r="G216" i="2" s="1"/>
  <c r="J224" i="2"/>
  <c r="G224" i="2" s="1"/>
  <c r="J232" i="2"/>
  <c r="G232" i="2" s="1"/>
  <c r="J240" i="2"/>
  <c r="G240" i="2" s="1"/>
  <c r="J248" i="2"/>
  <c r="G248" i="2" s="1"/>
  <c r="J256" i="2"/>
  <c r="G256" i="2" s="1"/>
  <c r="J264" i="2"/>
  <c r="G264" i="2" s="1"/>
  <c r="J272" i="2"/>
  <c r="G272" i="2" s="1"/>
  <c r="K164" i="2"/>
  <c r="K180" i="2"/>
  <c r="K196" i="2"/>
  <c r="K212" i="2"/>
  <c r="K228" i="2"/>
  <c r="K244" i="2"/>
  <c r="K260" i="2"/>
  <c r="J155" i="2"/>
  <c r="J163" i="2"/>
  <c r="G163" i="2" s="1"/>
  <c r="J171" i="2"/>
  <c r="J179" i="2"/>
  <c r="J187" i="2"/>
  <c r="J195" i="2"/>
  <c r="G195" i="2" s="1"/>
  <c r="J209" i="2"/>
  <c r="G209" i="2" s="1"/>
  <c r="J225" i="2"/>
  <c r="J241" i="2"/>
  <c r="G241" i="2" s="1"/>
  <c r="J257" i="2"/>
  <c r="J273" i="2"/>
  <c r="G273" i="2" s="1"/>
  <c r="J211" i="2"/>
  <c r="J227" i="2"/>
  <c r="J243" i="2"/>
  <c r="G243" i="2" s="1"/>
  <c r="J259" i="2"/>
  <c r="K41" i="2"/>
  <c r="K45" i="2"/>
  <c r="K49" i="2"/>
  <c r="K53" i="2"/>
  <c r="K57" i="2"/>
  <c r="K61" i="2"/>
  <c r="K65" i="2"/>
  <c r="K69" i="2"/>
  <c r="K73" i="2"/>
  <c r="K77" i="2"/>
  <c r="K81" i="2"/>
  <c r="K85" i="2"/>
  <c r="K89" i="2"/>
  <c r="K93" i="2"/>
  <c r="K97" i="2"/>
  <c r="K101" i="2"/>
  <c r="K105" i="2"/>
  <c r="K109" i="2"/>
  <c r="K113" i="2"/>
  <c r="K117" i="2"/>
  <c r="K121" i="2"/>
  <c r="K125" i="2"/>
  <c r="K129" i="2"/>
  <c r="K133" i="2"/>
  <c r="K137" i="2"/>
  <c r="K141" i="2"/>
  <c r="K145" i="2"/>
  <c r="K149" i="2"/>
  <c r="K153" i="2"/>
  <c r="J38" i="2"/>
  <c r="J42" i="2"/>
  <c r="J46" i="2"/>
  <c r="J50" i="2"/>
  <c r="J54" i="2"/>
  <c r="J58" i="2"/>
  <c r="J62" i="2"/>
  <c r="J66" i="2"/>
  <c r="K38" i="2"/>
  <c r="K46" i="2"/>
  <c r="K54" i="2"/>
  <c r="K62" i="2"/>
  <c r="K70" i="2"/>
  <c r="K78" i="2"/>
  <c r="K86" i="2"/>
  <c r="K94" i="2"/>
  <c r="K102" i="2"/>
  <c r="K110" i="2"/>
  <c r="K118" i="2"/>
  <c r="K126" i="2"/>
  <c r="K134" i="2"/>
  <c r="K142" i="2"/>
  <c r="K150" i="2"/>
  <c r="J39" i="2"/>
  <c r="J47" i="2"/>
  <c r="J55" i="2"/>
  <c r="J63" i="2"/>
  <c r="J70" i="2"/>
  <c r="J74" i="2"/>
  <c r="J78" i="2"/>
  <c r="G78" i="2" s="1"/>
  <c r="J82" i="2"/>
  <c r="J86" i="2"/>
  <c r="J90" i="2"/>
  <c r="J94" i="2"/>
  <c r="J98" i="2"/>
  <c r="J102" i="2"/>
  <c r="J106" i="2"/>
  <c r="J110" i="2"/>
  <c r="G110" i="2" s="1"/>
  <c r="J114" i="2"/>
  <c r="J118" i="2"/>
  <c r="J122" i="2"/>
  <c r="J126" i="2"/>
  <c r="G126" i="2" s="1"/>
  <c r="J130" i="2"/>
  <c r="J134" i="2"/>
  <c r="J138" i="2"/>
  <c r="J142" i="2"/>
  <c r="J146" i="2"/>
  <c r="J150" i="2"/>
  <c r="J154" i="2"/>
  <c r="J35" i="2"/>
  <c r="K44" i="2"/>
  <c r="K52" i="2"/>
  <c r="K60" i="2"/>
  <c r="K68" i="2"/>
  <c r="K76" i="2"/>
  <c r="K84" i="2"/>
  <c r="K43" i="2"/>
  <c r="K51" i="2"/>
  <c r="K59" i="2"/>
  <c r="K67" i="2"/>
  <c r="K75" i="2"/>
  <c r="K83" i="2"/>
  <c r="K91" i="2"/>
  <c r="K99" i="2"/>
  <c r="K107" i="2"/>
  <c r="K115" i="2"/>
  <c r="K123" i="2"/>
  <c r="K131" i="2"/>
  <c r="K139" i="2"/>
  <c r="K147" i="2"/>
  <c r="K37" i="2"/>
  <c r="J44" i="2"/>
  <c r="J52" i="2"/>
  <c r="J60" i="2"/>
  <c r="J68" i="2"/>
  <c r="K50" i="2"/>
  <c r="K66" i="2"/>
  <c r="K82" i="2"/>
  <c r="K98" i="2"/>
  <c r="K114" i="2"/>
  <c r="K130" i="2"/>
  <c r="K146" i="2"/>
  <c r="J43" i="2"/>
  <c r="G43" i="2" s="1"/>
  <c r="J59" i="2"/>
  <c r="J72" i="2"/>
  <c r="J80" i="2"/>
  <c r="J88" i="2"/>
  <c r="J96" i="2"/>
  <c r="J104" i="2"/>
  <c r="J112" i="2"/>
  <c r="J120" i="2"/>
  <c r="J128" i="2"/>
  <c r="J136" i="2"/>
  <c r="J144" i="2"/>
  <c r="J152" i="2"/>
  <c r="K40" i="2"/>
  <c r="K56" i="2"/>
  <c r="K72" i="2"/>
  <c r="K88" i="2"/>
  <c r="K96" i="2"/>
  <c r="K104" i="2"/>
  <c r="K112" i="2"/>
  <c r="K120" i="2"/>
  <c r="K128" i="2"/>
  <c r="K136" i="2"/>
  <c r="K144" i="2"/>
  <c r="K152" i="2"/>
  <c r="J41" i="2"/>
  <c r="G41" i="2" s="1"/>
  <c r="J49" i="2"/>
  <c r="J57" i="2"/>
  <c r="G57" i="2" s="1"/>
  <c r="J65" i="2"/>
  <c r="J71" i="2"/>
  <c r="J75" i="2"/>
  <c r="G75" i="2" s="1"/>
  <c r="J79" i="2"/>
  <c r="J83" i="2"/>
  <c r="J87" i="2"/>
  <c r="J91" i="2"/>
  <c r="J95" i="2"/>
  <c r="J99" i="2"/>
  <c r="J103" i="2"/>
  <c r="J107" i="2"/>
  <c r="J111" i="2"/>
  <c r="J115" i="2"/>
  <c r="J119" i="2"/>
  <c r="J123" i="2"/>
  <c r="J127" i="2"/>
  <c r="J131" i="2"/>
  <c r="J135" i="2"/>
  <c r="J139" i="2"/>
  <c r="G139" i="2" s="1"/>
  <c r="J143" i="2"/>
  <c r="J147" i="2"/>
  <c r="J151" i="2"/>
  <c r="K39" i="2"/>
  <c r="K47" i="2"/>
  <c r="K55" i="2"/>
  <c r="K63" i="2"/>
  <c r="K71" i="2"/>
  <c r="K79" i="2"/>
  <c r="K87" i="2"/>
  <c r="K95" i="2"/>
  <c r="K103" i="2"/>
  <c r="K111" i="2"/>
  <c r="K119" i="2"/>
  <c r="K127" i="2"/>
  <c r="K135" i="2"/>
  <c r="K143" i="2"/>
  <c r="K151" i="2"/>
  <c r="J40" i="2"/>
  <c r="G40" i="2" s="1"/>
  <c r="J48" i="2"/>
  <c r="J56" i="2"/>
  <c r="J64" i="2"/>
  <c r="K42" i="2"/>
  <c r="K58" i="2"/>
  <c r="K74" i="2"/>
  <c r="K90" i="2"/>
  <c r="K106" i="2"/>
  <c r="K122" i="2"/>
  <c r="K138" i="2"/>
  <c r="K154" i="2"/>
  <c r="J51" i="2"/>
  <c r="J67" i="2"/>
  <c r="J76" i="2"/>
  <c r="J84" i="2"/>
  <c r="J92" i="2"/>
  <c r="J100" i="2"/>
  <c r="J108" i="2"/>
  <c r="J116" i="2"/>
  <c r="J124" i="2"/>
  <c r="J132" i="2"/>
  <c r="J140" i="2"/>
  <c r="J148" i="2"/>
  <c r="K35" i="2"/>
  <c r="K48" i="2"/>
  <c r="K64" i="2"/>
  <c r="K80" i="2"/>
  <c r="K92" i="2"/>
  <c r="K100" i="2"/>
  <c r="K108" i="2"/>
  <c r="K116" i="2"/>
  <c r="K124" i="2"/>
  <c r="K132" i="2"/>
  <c r="K140" i="2"/>
  <c r="K148" i="2"/>
  <c r="J37" i="2"/>
  <c r="J45" i="2"/>
  <c r="G45" i="2" s="1"/>
  <c r="J53" i="2"/>
  <c r="J61" i="2"/>
  <c r="G61" i="2" s="1"/>
  <c r="J69" i="2"/>
  <c r="J73" i="2"/>
  <c r="J77" i="2"/>
  <c r="J81" i="2"/>
  <c r="J85" i="2"/>
  <c r="J89" i="2"/>
  <c r="J93" i="2"/>
  <c r="J97" i="2"/>
  <c r="J101" i="2"/>
  <c r="J105" i="2"/>
  <c r="J109" i="2"/>
  <c r="J113" i="2"/>
  <c r="J117" i="2"/>
  <c r="J121" i="2"/>
  <c r="J125" i="2"/>
  <c r="J129" i="2"/>
  <c r="J133" i="2"/>
  <c r="J137" i="2"/>
  <c r="J141" i="2"/>
  <c r="J145" i="2"/>
  <c r="J149" i="2"/>
  <c r="J153" i="2"/>
  <c r="K36" i="2"/>
  <c r="J36" i="2"/>
  <c r="D40" i="2"/>
  <c r="C40" i="2"/>
  <c r="E39" i="2"/>
  <c r="F39" i="2" s="1"/>
  <c r="J16" i="1"/>
  <c r="O36" i="1" s="1"/>
  <c r="J21" i="1"/>
  <c r="V36" i="1"/>
  <c r="G123" i="2" l="1"/>
  <c r="G91" i="2"/>
  <c r="G233" i="2"/>
  <c r="G183" i="2"/>
  <c r="G185" i="2"/>
  <c r="G169" i="2"/>
  <c r="G51" i="2"/>
  <c r="G211" i="2"/>
  <c r="G179" i="2"/>
  <c r="G261" i="2"/>
  <c r="G229" i="2"/>
  <c r="G197" i="2"/>
  <c r="G181" i="2"/>
  <c r="G165" i="2"/>
  <c r="G107" i="2"/>
  <c r="O27" i="1"/>
  <c r="U36" i="1"/>
  <c r="G36" i="2"/>
  <c r="G153" i="2"/>
  <c r="G145" i="2"/>
  <c r="G137" i="2"/>
  <c r="G129" i="2"/>
  <c r="G121" i="2"/>
  <c r="G113" i="2"/>
  <c r="G105" i="2"/>
  <c r="G97" i="2"/>
  <c r="G89" i="2"/>
  <c r="G81" i="2"/>
  <c r="G73" i="2"/>
  <c r="G84" i="2"/>
  <c r="G67" i="2"/>
  <c r="G64" i="2"/>
  <c r="G147" i="2"/>
  <c r="G131" i="2"/>
  <c r="G115" i="2"/>
  <c r="G99" i="2"/>
  <c r="G83" i="2"/>
  <c r="G65" i="2"/>
  <c r="G49" i="2"/>
  <c r="G72" i="2"/>
  <c r="G68" i="2"/>
  <c r="G52" i="2"/>
  <c r="G146" i="2"/>
  <c r="G138" i="2"/>
  <c r="G114" i="2"/>
  <c r="G74" i="2"/>
  <c r="G63" i="2"/>
  <c r="G47" i="2"/>
  <c r="G62" i="2"/>
  <c r="G259" i="2"/>
  <c r="G227" i="2"/>
  <c r="G187" i="2"/>
  <c r="G171" i="2"/>
  <c r="G155" i="2"/>
  <c r="G251" i="2"/>
  <c r="G219" i="2"/>
  <c r="G252" i="2"/>
  <c r="G220" i="2"/>
  <c r="G188" i="2"/>
  <c r="G164" i="2"/>
  <c r="G156" i="2"/>
  <c r="G269" i="2"/>
  <c r="G253" i="2"/>
  <c r="G237" i="2"/>
  <c r="G221" i="2"/>
  <c r="G205" i="2"/>
  <c r="G270" i="2"/>
  <c r="G254" i="2"/>
  <c r="G222" i="2"/>
  <c r="G206" i="2"/>
  <c r="G174" i="2"/>
  <c r="G158" i="2"/>
  <c r="K275" i="2"/>
  <c r="I35" i="2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17" i="2" s="1"/>
  <c r="I218" i="2" s="1"/>
  <c r="I219" i="2" s="1"/>
  <c r="I220" i="2" s="1"/>
  <c r="I22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J275" i="2"/>
  <c r="G268" i="2"/>
  <c r="G236" i="2"/>
  <c r="G204" i="2"/>
  <c r="G172" i="2"/>
  <c r="G271" i="2"/>
  <c r="G255" i="2"/>
  <c r="G239" i="2"/>
  <c r="G223" i="2"/>
  <c r="G207" i="2"/>
  <c r="G246" i="2"/>
  <c r="G230" i="2"/>
  <c r="G198" i="2"/>
  <c r="G182" i="2"/>
  <c r="G257" i="2"/>
  <c r="G225" i="2"/>
  <c r="G249" i="2"/>
  <c r="G217" i="2"/>
  <c r="G191" i="2"/>
  <c r="G175" i="2"/>
  <c r="G159" i="2"/>
  <c r="G260" i="2"/>
  <c r="G244" i="2"/>
  <c r="G228" i="2"/>
  <c r="G212" i="2"/>
  <c r="G196" i="2"/>
  <c r="G180" i="2"/>
  <c r="G160" i="2"/>
  <c r="G263" i="2"/>
  <c r="G247" i="2"/>
  <c r="G231" i="2"/>
  <c r="G215" i="2"/>
  <c r="G199" i="2"/>
  <c r="G266" i="2"/>
  <c r="G234" i="2"/>
  <c r="G218" i="2"/>
  <c r="G186" i="2"/>
  <c r="G170" i="2"/>
  <c r="G148" i="2"/>
  <c r="G132" i="2"/>
  <c r="G116" i="2"/>
  <c r="G100" i="2"/>
  <c r="G48" i="2"/>
  <c r="G152" i="2"/>
  <c r="G136" i="2"/>
  <c r="G120" i="2"/>
  <c r="G104" i="2"/>
  <c r="G88" i="2"/>
  <c r="G122" i="2"/>
  <c r="G98" i="2"/>
  <c r="G90" i="2"/>
  <c r="G54" i="2"/>
  <c r="G38" i="2"/>
  <c r="G149" i="2"/>
  <c r="G141" i="2"/>
  <c r="G133" i="2"/>
  <c r="G125" i="2"/>
  <c r="G117" i="2"/>
  <c r="G109" i="2"/>
  <c r="G101" i="2"/>
  <c r="G93" i="2"/>
  <c r="G85" i="2"/>
  <c r="G77" i="2"/>
  <c r="G69" i="2"/>
  <c r="G53" i="2"/>
  <c r="G37" i="2"/>
  <c r="G140" i="2"/>
  <c r="G124" i="2"/>
  <c r="G108" i="2"/>
  <c r="G92" i="2"/>
  <c r="G76" i="2"/>
  <c r="G56" i="2"/>
  <c r="G151" i="2"/>
  <c r="G143" i="2"/>
  <c r="G135" i="2"/>
  <c r="G127" i="2"/>
  <c r="G119" i="2"/>
  <c r="G111" i="2"/>
  <c r="G103" i="2"/>
  <c r="G95" i="2"/>
  <c r="G87" i="2"/>
  <c r="G79" i="2"/>
  <c r="G71" i="2"/>
  <c r="G144" i="2"/>
  <c r="G128" i="2"/>
  <c r="G112" i="2"/>
  <c r="G96" i="2"/>
  <c r="G80" i="2"/>
  <c r="G59" i="2"/>
  <c r="G60" i="2"/>
  <c r="G44" i="2"/>
  <c r="G35" i="2"/>
  <c r="G150" i="2"/>
  <c r="G134" i="2"/>
  <c r="G102" i="2"/>
  <c r="G86" i="2"/>
  <c r="G55" i="2"/>
  <c r="G39" i="2"/>
  <c r="G66" i="2"/>
  <c r="G50" i="2"/>
  <c r="G42" i="2"/>
  <c r="D41" i="2"/>
  <c r="C41" i="2"/>
  <c r="E40" i="2"/>
  <c r="F40" i="2" s="1"/>
  <c r="L41" i="1"/>
  <c r="L42" i="1"/>
  <c r="L43" i="1"/>
  <c r="L44" i="1"/>
  <c r="L45" i="1"/>
  <c r="L46" i="1"/>
  <c r="L47" i="1"/>
  <c r="L49" i="1"/>
  <c r="L50" i="1"/>
  <c r="L51" i="1"/>
  <c r="L52" i="1"/>
  <c r="L53" i="1"/>
  <c r="L54" i="1"/>
  <c r="L55" i="1"/>
  <c r="L56" i="1"/>
  <c r="L57" i="1"/>
  <c r="L58" i="1"/>
  <c r="L59" i="1"/>
  <c r="L61" i="1"/>
  <c r="L62" i="1"/>
  <c r="L63" i="1"/>
  <c r="L64" i="1"/>
  <c r="L65" i="1"/>
  <c r="L66" i="1"/>
  <c r="L67" i="1"/>
  <c r="L68" i="1"/>
  <c r="L69" i="1"/>
  <c r="L70" i="1"/>
  <c r="L71" i="1"/>
  <c r="L73" i="1"/>
  <c r="L74" i="1"/>
  <c r="L75" i="1"/>
  <c r="L76" i="1"/>
  <c r="L77" i="1"/>
  <c r="L78" i="1"/>
  <c r="L79" i="1"/>
  <c r="L80" i="1"/>
  <c r="L81" i="1"/>
  <c r="L82" i="1"/>
  <c r="L83" i="1"/>
  <c r="L85" i="1"/>
  <c r="L86" i="1"/>
  <c r="L87" i="1"/>
  <c r="L88" i="1"/>
  <c r="L89" i="1"/>
  <c r="L90" i="1"/>
  <c r="L91" i="1"/>
  <c r="L92" i="1"/>
  <c r="L93" i="1"/>
  <c r="L94" i="1"/>
  <c r="L95" i="1"/>
  <c r="L97" i="1"/>
  <c r="L98" i="1"/>
  <c r="L99" i="1"/>
  <c r="L100" i="1"/>
  <c r="L101" i="1"/>
  <c r="L102" i="1"/>
  <c r="L103" i="1"/>
  <c r="L104" i="1"/>
  <c r="L105" i="1"/>
  <c r="L106" i="1"/>
  <c r="L107" i="1"/>
  <c r="L109" i="1"/>
  <c r="L110" i="1"/>
  <c r="L111" i="1"/>
  <c r="L112" i="1"/>
  <c r="L113" i="1"/>
  <c r="L114" i="1"/>
  <c r="L115" i="1"/>
  <c r="L116" i="1"/>
  <c r="L117" i="1"/>
  <c r="L118" i="1"/>
  <c r="L119" i="1"/>
  <c r="L121" i="1"/>
  <c r="L122" i="1"/>
  <c r="L123" i="1"/>
  <c r="L124" i="1"/>
  <c r="L125" i="1"/>
  <c r="L126" i="1"/>
  <c r="L127" i="1"/>
  <c r="L128" i="1"/>
  <c r="L129" i="1"/>
  <c r="L130" i="1"/>
  <c r="L131" i="1"/>
  <c r="L133" i="1"/>
  <c r="L134" i="1"/>
  <c r="L135" i="1"/>
  <c r="L136" i="1"/>
  <c r="L137" i="1"/>
  <c r="L138" i="1"/>
  <c r="L139" i="1"/>
  <c r="L140" i="1"/>
  <c r="L141" i="1"/>
  <c r="L142" i="1"/>
  <c r="L143" i="1"/>
  <c r="L145" i="1"/>
  <c r="L146" i="1"/>
  <c r="L147" i="1"/>
  <c r="L148" i="1"/>
  <c r="L149" i="1"/>
  <c r="L150" i="1"/>
  <c r="L151" i="1"/>
  <c r="L152" i="1"/>
  <c r="L153" i="1"/>
  <c r="L154" i="1"/>
  <c r="L155" i="1"/>
  <c r="L157" i="1"/>
  <c r="L158" i="1"/>
  <c r="L159" i="1"/>
  <c r="L160" i="1"/>
  <c r="L161" i="1"/>
  <c r="L162" i="1"/>
  <c r="L163" i="1"/>
  <c r="L164" i="1"/>
  <c r="L165" i="1"/>
  <c r="L166" i="1"/>
  <c r="L167" i="1"/>
  <c r="L169" i="1"/>
  <c r="L170" i="1"/>
  <c r="L171" i="1"/>
  <c r="L172" i="1"/>
  <c r="L173" i="1"/>
  <c r="L174" i="1"/>
  <c r="L175" i="1"/>
  <c r="L176" i="1"/>
  <c r="L177" i="1"/>
  <c r="L178" i="1"/>
  <c r="L179" i="1"/>
  <c r="L181" i="1"/>
  <c r="L182" i="1"/>
  <c r="L183" i="1"/>
  <c r="L184" i="1"/>
  <c r="L185" i="1"/>
  <c r="L186" i="1"/>
  <c r="L187" i="1"/>
  <c r="L188" i="1"/>
  <c r="L189" i="1"/>
  <c r="L190" i="1"/>
  <c r="L191" i="1"/>
  <c r="L193" i="1"/>
  <c r="L194" i="1"/>
  <c r="L195" i="1"/>
  <c r="L196" i="1"/>
  <c r="L197" i="1"/>
  <c r="L198" i="1"/>
  <c r="L199" i="1"/>
  <c r="L200" i="1"/>
  <c r="L201" i="1"/>
  <c r="L202" i="1"/>
  <c r="L203" i="1"/>
  <c r="L205" i="1"/>
  <c r="L206" i="1"/>
  <c r="L207" i="1"/>
  <c r="L208" i="1"/>
  <c r="L209" i="1"/>
  <c r="L210" i="1"/>
  <c r="L211" i="1"/>
  <c r="L212" i="1"/>
  <c r="L213" i="1"/>
  <c r="L214" i="1"/>
  <c r="L215" i="1"/>
  <c r="L217" i="1"/>
  <c r="L218" i="1"/>
  <c r="L219" i="1"/>
  <c r="L220" i="1"/>
  <c r="L221" i="1"/>
  <c r="L222" i="1"/>
  <c r="L223" i="1"/>
  <c r="L224" i="1"/>
  <c r="L225" i="1"/>
  <c r="L226" i="1"/>
  <c r="L227" i="1"/>
  <c r="L229" i="1"/>
  <c r="L230" i="1"/>
  <c r="L231" i="1"/>
  <c r="L232" i="1"/>
  <c r="L233" i="1"/>
  <c r="L234" i="1"/>
  <c r="L235" i="1"/>
  <c r="L236" i="1"/>
  <c r="L237" i="1"/>
  <c r="L238" i="1"/>
  <c r="L239" i="1"/>
  <c r="L241" i="1"/>
  <c r="L242" i="1"/>
  <c r="L243" i="1"/>
  <c r="L244" i="1"/>
  <c r="L245" i="1"/>
  <c r="L246" i="1"/>
  <c r="L247" i="1"/>
  <c r="L248" i="1"/>
  <c r="L249" i="1"/>
  <c r="L250" i="1"/>
  <c r="L251" i="1"/>
  <c r="L253" i="1"/>
  <c r="L254" i="1"/>
  <c r="L255" i="1"/>
  <c r="L256" i="1"/>
  <c r="L257" i="1"/>
  <c r="L258" i="1"/>
  <c r="L259" i="1"/>
  <c r="L260" i="1"/>
  <c r="L261" i="1"/>
  <c r="L262" i="1"/>
  <c r="L263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39" i="1"/>
  <c r="L40" i="1"/>
  <c r="C39" i="1"/>
  <c r="C40" i="1" s="1"/>
  <c r="E40" i="1" s="1"/>
  <c r="D39" i="1"/>
  <c r="W37" i="2" l="1"/>
  <c r="W36" i="2"/>
  <c r="W41" i="2"/>
  <c r="W39" i="2"/>
  <c r="W40" i="2"/>
  <c r="W38" i="2"/>
  <c r="C42" i="2"/>
  <c r="W42" i="2" s="1"/>
  <c r="D42" i="2"/>
  <c r="E41" i="2"/>
  <c r="F41" i="2" s="1"/>
  <c r="E39" i="1"/>
  <c r="F39" i="1" s="1"/>
  <c r="D40" i="1"/>
  <c r="F40" i="1" s="1"/>
  <c r="C41" i="1"/>
  <c r="D41" i="1"/>
  <c r="C43" i="2" l="1"/>
  <c r="E42" i="2"/>
  <c r="F42" i="2" s="1"/>
  <c r="D43" i="2"/>
  <c r="E41" i="1"/>
  <c r="F41" i="1" s="1"/>
  <c r="C42" i="1"/>
  <c r="D42" i="1"/>
  <c r="W43" i="2" l="1"/>
  <c r="C44" i="2"/>
  <c r="E43" i="2"/>
  <c r="F43" i="2" s="1"/>
  <c r="D44" i="2"/>
  <c r="C43" i="1"/>
  <c r="D43" i="1"/>
  <c r="E42" i="1"/>
  <c r="F42" i="1" s="1"/>
  <c r="W44" i="2" l="1"/>
  <c r="C45" i="2"/>
  <c r="E44" i="2"/>
  <c r="F44" i="2" s="1"/>
  <c r="D45" i="2"/>
  <c r="E43" i="1"/>
  <c r="F43" i="1" s="1"/>
  <c r="C44" i="1"/>
  <c r="D44" i="1"/>
  <c r="W45" i="2" l="1"/>
  <c r="C46" i="2"/>
  <c r="E45" i="2"/>
  <c r="F45" i="2" s="1"/>
  <c r="D46" i="2"/>
  <c r="C45" i="1"/>
  <c r="D45" i="1"/>
  <c r="E44" i="1"/>
  <c r="F44" i="1" s="1"/>
  <c r="D47" i="2" l="1"/>
  <c r="E46" i="2"/>
  <c r="F46" i="2" s="1"/>
  <c r="C47" i="2"/>
  <c r="E45" i="1"/>
  <c r="F45" i="1" s="1"/>
  <c r="C46" i="1"/>
  <c r="D46" i="1"/>
  <c r="D48" i="2" l="1"/>
  <c r="C48" i="2"/>
  <c r="E47" i="2"/>
  <c r="F47" i="2" s="1"/>
  <c r="C47" i="1"/>
  <c r="D47" i="1"/>
  <c r="E46" i="1"/>
  <c r="F46" i="1" s="1"/>
  <c r="D49" i="2" l="1"/>
  <c r="C49" i="2"/>
  <c r="E48" i="2"/>
  <c r="F48" i="2" s="1"/>
  <c r="E47" i="1"/>
  <c r="F47" i="1" s="1"/>
  <c r="C48" i="1"/>
  <c r="D48" i="1"/>
  <c r="D50" i="2" l="1"/>
  <c r="C50" i="2"/>
  <c r="E49" i="2"/>
  <c r="F49" i="2" s="1"/>
  <c r="C49" i="1"/>
  <c r="D49" i="1"/>
  <c r="E48" i="1"/>
  <c r="F48" i="1" s="1"/>
  <c r="D51" i="2" l="1"/>
  <c r="C51" i="2"/>
  <c r="E50" i="2"/>
  <c r="F50" i="2" s="1"/>
  <c r="E49" i="1"/>
  <c r="F49" i="1" s="1"/>
  <c r="C50" i="1"/>
  <c r="D50" i="1"/>
  <c r="U46" i="2" l="1"/>
  <c r="D52" i="2"/>
  <c r="C52" i="2"/>
  <c r="E51" i="2"/>
  <c r="F51" i="2" s="1"/>
  <c r="C51" i="1"/>
  <c r="D51" i="1"/>
  <c r="E50" i="1"/>
  <c r="F50" i="1" s="1"/>
  <c r="D53" i="2" l="1"/>
  <c r="C53" i="2"/>
  <c r="E52" i="2"/>
  <c r="F52" i="2" s="1"/>
  <c r="E51" i="1"/>
  <c r="F51" i="1" s="1"/>
  <c r="C52" i="1"/>
  <c r="D52" i="1"/>
  <c r="L46" i="2" l="1"/>
  <c r="D54" i="2"/>
  <c r="C54" i="2"/>
  <c r="E53" i="2"/>
  <c r="F53" i="2" s="1"/>
  <c r="C53" i="1"/>
  <c r="D53" i="1"/>
  <c r="E52" i="1"/>
  <c r="F52" i="1" s="1"/>
  <c r="G46" i="2" l="1"/>
  <c r="W50" i="2" s="1"/>
  <c r="D55" i="2"/>
  <c r="C55" i="2"/>
  <c r="E54" i="2"/>
  <c r="F54" i="2" s="1"/>
  <c r="E53" i="1"/>
  <c r="F53" i="1" s="1"/>
  <c r="C54" i="1"/>
  <c r="D54" i="1"/>
  <c r="W52" i="2" l="1"/>
  <c r="W55" i="2"/>
  <c r="W49" i="2"/>
  <c r="W48" i="2"/>
  <c r="W54" i="2"/>
  <c r="W51" i="2"/>
  <c r="W47" i="2"/>
  <c r="W53" i="2"/>
  <c r="W46" i="2"/>
  <c r="D56" i="2"/>
  <c r="C56" i="2"/>
  <c r="W56" i="2" s="1"/>
  <c r="E55" i="2"/>
  <c r="F55" i="2" s="1"/>
  <c r="C55" i="1"/>
  <c r="D55" i="1"/>
  <c r="E54" i="1"/>
  <c r="F54" i="1" s="1"/>
  <c r="D57" i="2" l="1"/>
  <c r="C57" i="2"/>
  <c r="W57" i="2" s="1"/>
  <c r="E56" i="2"/>
  <c r="F56" i="2" s="1"/>
  <c r="E55" i="1"/>
  <c r="F55" i="1" s="1"/>
  <c r="C56" i="1"/>
  <c r="D56" i="1"/>
  <c r="D58" i="2" l="1"/>
  <c r="C58" i="2"/>
  <c r="E57" i="2"/>
  <c r="F57" i="2" s="1"/>
  <c r="C57" i="1"/>
  <c r="D57" i="1"/>
  <c r="E56" i="1"/>
  <c r="F56" i="1" s="1"/>
  <c r="C59" i="2" l="1"/>
  <c r="D59" i="2"/>
  <c r="E58" i="2"/>
  <c r="F58" i="2" s="1"/>
  <c r="E57" i="1"/>
  <c r="F57" i="1" s="1"/>
  <c r="C58" i="1"/>
  <c r="D58" i="1"/>
  <c r="C60" i="2" l="1"/>
  <c r="E59" i="2"/>
  <c r="F59" i="2" s="1"/>
  <c r="D60" i="2"/>
  <c r="C59" i="1"/>
  <c r="D59" i="1"/>
  <c r="E58" i="1"/>
  <c r="F58" i="1" s="1"/>
  <c r="C61" i="2" l="1"/>
  <c r="E60" i="2"/>
  <c r="F60" i="2" s="1"/>
  <c r="D61" i="2"/>
  <c r="E59" i="1"/>
  <c r="F59" i="1" s="1"/>
  <c r="C60" i="1"/>
  <c r="D60" i="1"/>
  <c r="C62" i="2" l="1"/>
  <c r="E61" i="2"/>
  <c r="F61" i="2" s="1"/>
  <c r="D62" i="2"/>
  <c r="C61" i="1"/>
  <c r="D61" i="1"/>
  <c r="E60" i="1"/>
  <c r="F60" i="1" s="1"/>
  <c r="C63" i="2" l="1"/>
  <c r="E62" i="2"/>
  <c r="F62" i="2" s="1"/>
  <c r="D63" i="2"/>
  <c r="E61" i="1"/>
  <c r="F61" i="1" s="1"/>
  <c r="C62" i="1"/>
  <c r="D62" i="1"/>
  <c r="C64" i="2" l="1"/>
  <c r="E63" i="2"/>
  <c r="F63" i="2" s="1"/>
  <c r="D64" i="2"/>
  <c r="C63" i="1"/>
  <c r="D63" i="1"/>
  <c r="E62" i="1"/>
  <c r="F62" i="1" s="1"/>
  <c r="U58" i="2" l="1"/>
  <c r="C65" i="2"/>
  <c r="E64" i="2"/>
  <c r="F64" i="2" s="1"/>
  <c r="D65" i="2"/>
  <c r="E63" i="1"/>
  <c r="F63" i="1" s="1"/>
  <c r="C64" i="1"/>
  <c r="D64" i="1"/>
  <c r="L58" i="2" l="1"/>
  <c r="C66" i="2"/>
  <c r="E65" i="2"/>
  <c r="F65" i="2" s="1"/>
  <c r="D66" i="2"/>
  <c r="C65" i="1"/>
  <c r="D65" i="1"/>
  <c r="E64" i="1"/>
  <c r="F64" i="1" s="1"/>
  <c r="G58" i="2" l="1"/>
  <c r="W61" i="2" s="1"/>
  <c r="C67" i="2"/>
  <c r="E66" i="2"/>
  <c r="F66" i="2" s="1"/>
  <c r="D67" i="2"/>
  <c r="E65" i="1"/>
  <c r="F65" i="1" s="1"/>
  <c r="C66" i="1"/>
  <c r="D66" i="1"/>
  <c r="W63" i="2" l="1"/>
  <c r="W62" i="2"/>
  <c r="W59" i="2"/>
  <c r="W58" i="2"/>
  <c r="W67" i="2"/>
  <c r="W64" i="2"/>
  <c r="W60" i="2"/>
  <c r="W66" i="2"/>
  <c r="W65" i="2"/>
  <c r="C68" i="2"/>
  <c r="W68" i="2" s="1"/>
  <c r="E67" i="2"/>
  <c r="F67" i="2" s="1"/>
  <c r="D68" i="2"/>
  <c r="C67" i="1"/>
  <c r="D67" i="1"/>
  <c r="E66" i="1"/>
  <c r="F66" i="1" s="1"/>
  <c r="C69" i="2" l="1"/>
  <c r="W69" i="2" s="1"/>
  <c r="E68" i="2"/>
  <c r="F68" i="2" s="1"/>
  <c r="D69" i="2"/>
  <c r="E67" i="1"/>
  <c r="F67" i="1" s="1"/>
  <c r="C68" i="1"/>
  <c r="D68" i="1"/>
  <c r="C70" i="2" l="1"/>
  <c r="E69" i="2"/>
  <c r="F69" i="2" s="1"/>
  <c r="D70" i="2"/>
  <c r="C69" i="1"/>
  <c r="D69" i="1"/>
  <c r="E68" i="1"/>
  <c r="F68" i="1" s="1"/>
  <c r="D71" i="2" l="1"/>
  <c r="E70" i="2"/>
  <c r="F70" i="2" s="1"/>
  <c r="C71" i="2"/>
  <c r="E69" i="1"/>
  <c r="F69" i="1" s="1"/>
  <c r="C70" i="1"/>
  <c r="D70" i="1"/>
  <c r="D72" i="2" l="1"/>
  <c r="C72" i="2"/>
  <c r="E71" i="2"/>
  <c r="F71" i="2" s="1"/>
  <c r="C71" i="1"/>
  <c r="D71" i="1"/>
  <c r="E70" i="1"/>
  <c r="F70" i="1" s="1"/>
  <c r="D73" i="2" l="1"/>
  <c r="C73" i="2"/>
  <c r="E72" i="2"/>
  <c r="F72" i="2" s="1"/>
  <c r="E71" i="1"/>
  <c r="F71" i="1" s="1"/>
  <c r="C72" i="1"/>
  <c r="D72" i="1"/>
  <c r="D74" i="2" l="1"/>
  <c r="C74" i="2"/>
  <c r="E73" i="2"/>
  <c r="F73" i="2" s="1"/>
  <c r="C73" i="1"/>
  <c r="D73" i="1"/>
  <c r="E72" i="1"/>
  <c r="F72" i="1" s="1"/>
  <c r="D75" i="2" l="1"/>
  <c r="C75" i="2"/>
  <c r="E74" i="2"/>
  <c r="F74" i="2" s="1"/>
  <c r="E73" i="1"/>
  <c r="F73" i="1" s="1"/>
  <c r="C74" i="1"/>
  <c r="D74" i="1"/>
  <c r="D76" i="2" l="1"/>
  <c r="C76" i="2"/>
  <c r="E75" i="2"/>
  <c r="F75" i="2" s="1"/>
  <c r="C75" i="1"/>
  <c r="D75" i="1"/>
  <c r="E74" i="1"/>
  <c r="F74" i="1" s="1"/>
  <c r="U70" i="2" l="1"/>
  <c r="D77" i="2"/>
  <c r="C77" i="2"/>
  <c r="E76" i="2"/>
  <c r="F76" i="2" s="1"/>
  <c r="E75" i="1"/>
  <c r="F75" i="1" s="1"/>
  <c r="C76" i="1"/>
  <c r="D76" i="1"/>
  <c r="L70" i="2" l="1"/>
  <c r="D78" i="2"/>
  <c r="C78" i="2"/>
  <c r="E77" i="2"/>
  <c r="F77" i="2" s="1"/>
  <c r="D77" i="1"/>
  <c r="E76" i="1"/>
  <c r="F76" i="1" s="1"/>
  <c r="G70" i="2" l="1"/>
  <c r="W73" i="2" s="1"/>
  <c r="D79" i="2"/>
  <c r="C79" i="2"/>
  <c r="E78" i="2"/>
  <c r="F78" i="2" s="1"/>
  <c r="W75" i="2" l="1"/>
  <c r="W74" i="2"/>
  <c r="W71" i="2"/>
  <c r="W70" i="2"/>
  <c r="W79" i="2"/>
  <c r="W76" i="2"/>
  <c r="W72" i="2"/>
  <c r="W78" i="2"/>
  <c r="W77" i="2"/>
  <c r="D80" i="2"/>
  <c r="C80" i="2"/>
  <c r="W80" i="2" s="1"/>
  <c r="E79" i="2"/>
  <c r="F79" i="2" s="1"/>
  <c r="C77" i="1"/>
  <c r="D81" i="2" l="1"/>
  <c r="C81" i="2"/>
  <c r="W81" i="2" s="1"/>
  <c r="E80" i="2"/>
  <c r="F80" i="2" s="1"/>
  <c r="C78" i="1"/>
  <c r="E77" i="1"/>
  <c r="F77" i="1" s="1"/>
  <c r="D78" i="1"/>
  <c r="E38" i="1"/>
  <c r="E37" i="1"/>
  <c r="D38" i="1"/>
  <c r="J37" i="1"/>
  <c r="D82" i="2" l="1"/>
  <c r="C82" i="2"/>
  <c r="E81" i="2"/>
  <c r="F81" i="2" s="1"/>
  <c r="I37" i="1"/>
  <c r="C79" i="1"/>
  <c r="D79" i="1"/>
  <c r="E78" i="1"/>
  <c r="F78" i="1" s="1"/>
  <c r="J38" i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C83" i="2" l="1"/>
  <c r="D83" i="2"/>
  <c r="E82" i="2"/>
  <c r="F82" i="2" s="1"/>
  <c r="C80" i="1"/>
  <c r="E79" i="1"/>
  <c r="F79" i="1" s="1"/>
  <c r="D80" i="1"/>
  <c r="F38" i="1"/>
  <c r="K38" i="1" s="1"/>
  <c r="C84" i="2" l="1"/>
  <c r="E83" i="2"/>
  <c r="F83" i="2" s="1"/>
  <c r="D84" i="2"/>
  <c r="C81" i="1"/>
  <c r="D81" i="1"/>
  <c r="E80" i="1"/>
  <c r="F80" i="1" s="1"/>
  <c r="C85" i="2" l="1"/>
  <c r="E84" i="2"/>
  <c r="F84" i="2" s="1"/>
  <c r="D85" i="2"/>
  <c r="C82" i="1"/>
  <c r="E81" i="1"/>
  <c r="F81" i="1" s="1"/>
  <c r="D82" i="1"/>
  <c r="I38" i="1"/>
  <c r="K39" i="1" s="1"/>
  <c r="C86" i="2" l="1"/>
  <c r="E85" i="2"/>
  <c r="F85" i="2" s="1"/>
  <c r="D86" i="2"/>
  <c r="I39" i="1"/>
  <c r="G39" i="1"/>
  <c r="C83" i="1"/>
  <c r="D83" i="1"/>
  <c r="E82" i="1"/>
  <c r="F82" i="1" s="1"/>
  <c r="C36" i="1"/>
  <c r="D37" i="1" s="1"/>
  <c r="C87" i="2" l="1"/>
  <c r="E86" i="2"/>
  <c r="F86" i="2" s="1"/>
  <c r="D87" i="2"/>
  <c r="I40" i="1"/>
  <c r="K40" i="1"/>
  <c r="G40" i="1" s="1"/>
  <c r="C84" i="1"/>
  <c r="E83" i="1"/>
  <c r="F83" i="1" s="1"/>
  <c r="D84" i="1"/>
  <c r="L37" i="1"/>
  <c r="L38" i="1"/>
  <c r="S277" i="1"/>
  <c r="N277" i="1"/>
  <c r="F37" i="1"/>
  <c r="P36" i="1"/>
  <c r="P277" i="1" s="1"/>
  <c r="Q36" i="1"/>
  <c r="Q277" i="1" s="1"/>
  <c r="R36" i="1"/>
  <c r="R277" i="1" s="1"/>
  <c r="T36" i="1"/>
  <c r="T277" i="1" s="1"/>
  <c r="V277" i="1"/>
  <c r="C88" i="2" l="1"/>
  <c r="E87" i="2"/>
  <c r="F87" i="2" s="1"/>
  <c r="D88" i="2"/>
  <c r="I41" i="1"/>
  <c r="K41" i="1"/>
  <c r="G41" i="1" s="1"/>
  <c r="C85" i="1"/>
  <c r="D85" i="1"/>
  <c r="E84" i="1"/>
  <c r="F84" i="1" s="1"/>
  <c r="G38" i="1"/>
  <c r="K37" i="1"/>
  <c r="G37" i="1" s="1"/>
  <c r="U82" i="2" l="1"/>
  <c r="C89" i="2"/>
  <c r="E88" i="2"/>
  <c r="F88" i="2" s="1"/>
  <c r="D89" i="2"/>
  <c r="I42" i="1"/>
  <c r="K42" i="1"/>
  <c r="G42" i="1" s="1"/>
  <c r="C86" i="1"/>
  <c r="E85" i="1"/>
  <c r="F85" i="1" s="1"/>
  <c r="D86" i="1"/>
  <c r="L82" i="2" l="1"/>
  <c r="C90" i="2"/>
  <c r="E89" i="2"/>
  <c r="F89" i="2" s="1"/>
  <c r="D90" i="2"/>
  <c r="K43" i="1"/>
  <c r="G43" i="1" s="1"/>
  <c r="I43" i="1"/>
  <c r="C87" i="1"/>
  <c r="D87" i="1"/>
  <c r="E86" i="1"/>
  <c r="F86" i="1" s="1"/>
  <c r="G82" i="2" l="1"/>
  <c r="W87" i="2" s="1"/>
  <c r="C91" i="2"/>
  <c r="E90" i="2"/>
  <c r="F90" i="2" s="1"/>
  <c r="D91" i="2"/>
  <c r="K44" i="1"/>
  <c r="G44" i="1" s="1"/>
  <c r="I44" i="1"/>
  <c r="C88" i="1"/>
  <c r="E87" i="1"/>
  <c r="F87" i="1" s="1"/>
  <c r="D88" i="1"/>
  <c r="W85" i="2" l="1"/>
  <c r="W86" i="2"/>
  <c r="W91" i="2"/>
  <c r="W83" i="2"/>
  <c r="W82" i="2"/>
  <c r="W88" i="2"/>
  <c r="W84" i="2"/>
  <c r="W90" i="2"/>
  <c r="W89" i="2"/>
  <c r="C92" i="2"/>
  <c r="W92" i="2" s="1"/>
  <c r="E91" i="2"/>
  <c r="F91" i="2" s="1"/>
  <c r="D92" i="2"/>
  <c r="K45" i="1"/>
  <c r="G45" i="1" s="1"/>
  <c r="I45" i="1"/>
  <c r="C89" i="1"/>
  <c r="D89" i="1"/>
  <c r="E88" i="1"/>
  <c r="F88" i="1" s="1"/>
  <c r="C93" i="2" l="1"/>
  <c r="W93" i="2" s="1"/>
  <c r="E92" i="2"/>
  <c r="F92" i="2" s="1"/>
  <c r="D93" i="2"/>
  <c r="K46" i="1"/>
  <c r="G46" i="1" s="1"/>
  <c r="I46" i="1"/>
  <c r="C90" i="1"/>
  <c r="E89" i="1"/>
  <c r="F89" i="1" s="1"/>
  <c r="D90" i="1"/>
  <c r="C94" i="2" l="1"/>
  <c r="E93" i="2"/>
  <c r="F93" i="2" s="1"/>
  <c r="D94" i="2"/>
  <c r="K47" i="1"/>
  <c r="G47" i="1" s="1"/>
  <c r="I47" i="1"/>
  <c r="C91" i="1"/>
  <c r="D91" i="1"/>
  <c r="E90" i="1"/>
  <c r="F90" i="1" s="1"/>
  <c r="D95" i="2" l="1"/>
  <c r="E94" i="2"/>
  <c r="F94" i="2" s="1"/>
  <c r="C95" i="2"/>
  <c r="K48" i="1"/>
  <c r="I48" i="1"/>
  <c r="U48" i="1" s="1"/>
  <c r="C92" i="1"/>
  <c r="E91" i="1"/>
  <c r="F91" i="1" s="1"/>
  <c r="D92" i="1"/>
  <c r="D96" i="2" l="1"/>
  <c r="C96" i="2"/>
  <c r="E95" i="2"/>
  <c r="F95" i="2" s="1"/>
  <c r="L48" i="1"/>
  <c r="K49" i="1"/>
  <c r="G49" i="1" s="1"/>
  <c r="I49" i="1"/>
  <c r="C93" i="1"/>
  <c r="D93" i="1"/>
  <c r="E92" i="1"/>
  <c r="F92" i="1" s="1"/>
  <c r="D97" i="2" l="1"/>
  <c r="C97" i="2"/>
  <c r="E96" i="2"/>
  <c r="F96" i="2" s="1"/>
  <c r="K50" i="1"/>
  <c r="G50" i="1" s="1"/>
  <c r="I50" i="1"/>
  <c r="G48" i="1"/>
  <c r="C94" i="1"/>
  <c r="E93" i="1"/>
  <c r="F93" i="1" s="1"/>
  <c r="D94" i="1"/>
  <c r="D98" i="2" l="1"/>
  <c r="C98" i="2"/>
  <c r="E97" i="2"/>
  <c r="F97" i="2" s="1"/>
  <c r="K51" i="1"/>
  <c r="G51" i="1" s="1"/>
  <c r="I51" i="1"/>
  <c r="C95" i="1"/>
  <c r="D95" i="1"/>
  <c r="E94" i="1"/>
  <c r="F94" i="1" s="1"/>
  <c r="D99" i="2" l="1"/>
  <c r="C99" i="2"/>
  <c r="E98" i="2"/>
  <c r="F98" i="2" s="1"/>
  <c r="K52" i="1"/>
  <c r="G52" i="1" s="1"/>
  <c r="I52" i="1"/>
  <c r="C96" i="1"/>
  <c r="E95" i="1"/>
  <c r="F95" i="1" s="1"/>
  <c r="D96" i="1"/>
  <c r="D100" i="2" l="1"/>
  <c r="C100" i="2"/>
  <c r="E99" i="2"/>
  <c r="F99" i="2" s="1"/>
  <c r="K53" i="1"/>
  <c r="G53" i="1" s="1"/>
  <c r="I53" i="1"/>
  <c r="D97" i="1"/>
  <c r="E96" i="1"/>
  <c r="F96" i="1" s="1"/>
  <c r="C97" i="1"/>
  <c r="U94" i="2" l="1"/>
  <c r="L94" i="2" s="1"/>
  <c r="D101" i="2"/>
  <c r="C101" i="2"/>
  <c r="E100" i="2"/>
  <c r="F100" i="2" s="1"/>
  <c r="K54" i="1"/>
  <c r="G54" i="1" s="1"/>
  <c r="I54" i="1"/>
  <c r="E97" i="1"/>
  <c r="F97" i="1" s="1"/>
  <c r="D98" i="1"/>
  <c r="C98" i="1"/>
  <c r="G94" i="2" l="1"/>
  <c r="W97" i="2" s="1"/>
  <c r="W100" i="2"/>
  <c r="D102" i="2"/>
  <c r="C102" i="2"/>
  <c r="E101" i="2"/>
  <c r="F101" i="2" s="1"/>
  <c r="K55" i="1"/>
  <c r="G55" i="1" s="1"/>
  <c r="I55" i="1"/>
  <c r="D99" i="1"/>
  <c r="E98" i="1"/>
  <c r="F98" i="1" s="1"/>
  <c r="C99" i="1"/>
  <c r="W99" i="2" l="1"/>
  <c r="W96" i="2"/>
  <c r="W95" i="2"/>
  <c r="W98" i="2"/>
  <c r="W101" i="2"/>
  <c r="W94" i="2"/>
  <c r="W102" i="2"/>
  <c r="D103" i="2"/>
  <c r="C103" i="2"/>
  <c r="W103" i="2" s="1"/>
  <c r="E102" i="2"/>
  <c r="F102" i="2" s="1"/>
  <c r="K56" i="1"/>
  <c r="G56" i="1" s="1"/>
  <c r="I56" i="1"/>
  <c r="E99" i="1"/>
  <c r="F99" i="1" s="1"/>
  <c r="D100" i="1"/>
  <c r="C100" i="1"/>
  <c r="C104" i="2" l="1"/>
  <c r="W104" i="2" s="1"/>
  <c r="D104" i="2"/>
  <c r="E103" i="2"/>
  <c r="F103" i="2" s="1"/>
  <c r="K57" i="1"/>
  <c r="G57" i="1" s="1"/>
  <c r="I57" i="1"/>
  <c r="D101" i="1"/>
  <c r="E100" i="1"/>
  <c r="F100" i="1" s="1"/>
  <c r="C101" i="1"/>
  <c r="C105" i="2" l="1"/>
  <c r="W105" i="2" s="1"/>
  <c r="E104" i="2"/>
  <c r="F104" i="2" s="1"/>
  <c r="D105" i="2"/>
  <c r="K58" i="1"/>
  <c r="G58" i="1" s="1"/>
  <c r="I58" i="1"/>
  <c r="E101" i="1"/>
  <c r="F101" i="1" s="1"/>
  <c r="D102" i="1"/>
  <c r="C102" i="1"/>
  <c r="C106" i="2" l="1"/>
  <c r="E105" i="2"/>
  <c r="F105" i="2" s="1"/>
  <c r="D106" i="2"/>
  <c r="K59" i="1"/>
  <c r="G59" i="1" s="1"/>
  <c r="I59" i="1"/>
  <c r="D103" i="1"/>
  <c r="E102" i="1"/>
  <c r="F102" i="1" s="1"/>
  <c r="C103" i="1"/>
  <c r="D107" i="2" l="1"/>
  <c r="E106" i="2"/>
  <c r="F106" i="2" s="1"/>
  <c r="C107" i="2"/>
  <c r="K60" i="1"/>
  <c r="I60" i="1"/>
  <c r="U60" i="1" s="1"/>
  <c r="E103" i="1"/>
  <c r="F103" i="1" s="1"/>
  <c r="D104" i="1"/>
  <c r="C104" i="1"/>
  <c r="D108" i="2" l="1"/>
  <c r="C108" i="2"/>
  <c r="E107" i="2"/>
  <c r="F107" i="2" s="1"/>
  <c r="L60" i="1"/>
  <c r="K61" i="1"/>
  <c r="G61" i="1" s="1"/>
  <c r="I61" i="1"/>
  <c r="D105" i="1"/>
  <c r="E104" i="1"/>
  <c r="F104" i="1" s="1"/>
  <c r="C105" i="1"/>
  <c r="D109" i="2" l="1"/>
  <c r="C109" i="2"/>
  <c r="E108" i="2"/>
  <c r="F108" i="2" s="1"/>
  <c r="K62" i="1"/>
  <c r="G62" i="1" s="1"/>
  <c r="I62" i="1"/>
  <c r="G60" i="1"/>
  <c r="E105" i="1"/>
  <c r="F105" i="1" s="1"/>
  <c r="D106" i="1"/>
  <c r="C106" i="1"/>
  <c r="D110" i="2" l="1"/>
  <c r="C110" i="2"/>
  <c r="E109" i="2"/>
  <c r="F109" i="2" s="1"/>
  <c r="K63" i="1"/>
  <c r="G63" i="1" s="1"/>
  <c r="I63" i="1"/>
  <c r="D107" i="1"/>
  <c r="E106" i="1"/>
  <c r="F106" i="1" s="1"/>
  <c r="C107" i="1"/>
  <c r="D111" i="2" l="1"/>
  <c r="C111" i="2"/>
  <c r="E110" i="2"/>
  <c r="F110" i="2" s="1"/>
  <c r="K64" i="1"/>
  <c r="G64" i="1" s="1"/>
  <c r="I64" i="1"/>
  <c r="D108" i="1"/>
  <c r="E107" i="1"/>
  <c r="F107" i="1" s="1"/>
  <c r="C108" i="1"/>
  <c r="D112" i="2" l="1"/>
  <c r="C112" i="2"/>
  <c r="E111" i="2"/>
  <c r="F111" i="2" s="1"/>
  <c r="K65" i="1"/>
  <c r="G65" i="1" s="1"/>
  <c r="I65" i="1"/>
  <c r="E108" i="1"/>
  <c r="F108" i="1" s="1"/>
  <c r="D109" i="1"/>
  <c r="C109" i="1"/>
  <c r="U106" i="2" l="1"/>
  <c r="L106" i="2" s="1"/>
  <c r="D113" i="2"/>
  <c r="C113" i="2"/>
  <c r="E112" i="2"/>
  <c r="F112" i="2" s="1"/>
  <c r="K66" i="1"/>
  <c r="G66" i="1" s="1"/>
  <c r="I66" i="1"/>
  <c r="E109" i="1"/>
  <c r="F109" i="1" s="1"/>
  <c r="D110" i="1"/>
  <c r="C110" i="1"/>
  <c r="G106" i="2" l="1"/>
  <c r="W113" i="2" s="1"/>
  <c r="W112" i="2"/>
  <c r="W107" i="2"/>
  <c r="W111" i="2"/>
  <c r="D114" i="2"/>
  <c r="C114" i="2"/>
  <c r="W114" i="2" s="1"/>
  <c r="E113" i="2"/>
  <c r="F113" i="2" s="1"/>
  <c r="K67" i="1"/>
  <c r="G67" i="1" s="1"/>
  <c r="I67" i="1"/>
  <c r="E110" i="1"/>
  <c r="F110" i="1" s="1"/>
  <c r="D111" i="1"/>
  <c r="C111" i="1"/>
  <c r="W108" i="2" l="1"/>
  <c r="W110" i="2"/>
  <c r="W106" i="2"/>
  <c r="W109" i="2"/>
  <c r="D115" i="2"/>
  <c r="C115" i="2"/>
  <c r="W115" i="2" s="1"/>
  <c r="E114" i="2"/>
  <c r="F114" i="2" s="1"/>
  <c r="K68" i="1"/>
  <c r="G68" i="1" s="1"/>
  <c r="I68" i="1"/>
  <c r="E111" i="1"/>
  <c r="F111" i="1" s="1"/>
  <c r="D112" i="1"/>
  <c r="C112" i="1"/>
  <c r="D116" i="2" l="1"/>
  <c r="C116" i="2"/>
  <c r="E115" i="2"/>
  <c r="F115" i="2" s="1"/>
  <c r="K69" i="1"/>
  <c r="G69" i="1" s="1"/>
  <c r="I69" i="1"/>
  <c r="E112" i="1"/>
  <c r="F112" i="1" s="1"/>
  <c r="D113" i="1"/>
  <c r="C113" i="1"/>
  <c r="W116" i="2" l="1"/>
  <c r="D117" i="2"/>
  <c r="C117" i="2"/>
  <c r="W117" i="2" s="1"/>
  <c r="E116" i="2"/>
  <c r="F116" i="2" s="1"/>
  <c r="K70" i="1"/>
  <c r="G70" i="1" s="1"/>
  <c r="I70" i="1"/>
  <c r="E113" i="1"/>
  <c r="F113" i="1" s="1"/>
  <c r="D114" i="1"/>
  <c r="C114" i="1"/>
  <c r="D118" i="2" l="1"/>
  <c r="C118" i="2"/>
  <c r="E117" i="2"/>
  <c r="F117" i="2" s="1"/>
  <c r="K71" i="1"/>
  <c r="G71" i="1" s="1"/>
  <c r="I71" i="1"/>
  <c r="E114" i="1"/>
  <c r="F114" i="1" s="1"/>
  <c r="D115" i="1"/>
  <c r="C115" i="1"/>
  <c r="M277" i="1"/>
  <c r="C119" i="2" l="1"/>
  <c r="D119" i="2"/>
  <c r="E118" i="2"/>
  <c r="F118" i="2" s="1"/>
  <c r="K72" i="1"/>
  <c r="I72" i="1"/>
  <c r="U72" i="1" s="1"/>
  <c r="D116" i="1"/>
  <c r="E115" i="1"/>
  <c r="F115" i="1" s="1"/>
  <c r="C116" i="1"/>
  <c r="C120" i="2" l="1"/>
  <c r="D120" i="2"/>
  <c r="E119" i="2"/>
  <c r="F119" i="2" s="1"/>
  <c r="L72" i="1"/>
  <c r="G72" i="1" s="1"/>
  <c r="K73" i="1"/>
  <c r="G73" i="1" s="1"/>
  <c r="I73" i="1"/>
  <c r="E116" i="1"/>
  <c r="F116" i="1" s="1"/>
  <c r="D117" i="1"/>
  <c r="C117" i="1"/>
  <c r="C121" i="2" l="1"/>
  <c r="E120" i="2"/>
  <c r="F120" i="2" s="1"/>
  <c r="D121" i="2"/>
  <c r="K74" i="1"/>
  <c r="G74" i="1" s="1"/>
  <c r="I74" i="1"/>
  <c r="E117" i="1"/>
  <c r="F117" i="1" s="1"/>
  <c r="D118" i="1"/>
  <c r="C118" i="1"/>
  <c r="C122" i="2" l="1"/>
  <c r="E121" i="2"/>
  <c r="F121" i="2" s="1"/>
  <c r="D122" i="2"/>
  <c r="K75" i="1"/>
  <c r="G75" i="1" s="1"/>
  <c r="I75" i="1"/>
  <c r="E118" i="1"/>
  <c r="F118" i="1" s="1"/>
  <c r="D119" i="1"/>
  <c r="C119" i="1"/>
  <c r="C123" i="2" l="1"/>
  <c r="E122" i="2"/>
  <c r="F122" i="2" s="1"/>
  <c r="D123" i="2"/>
  <c r="K76" i="1"/>
  <c r="G76" i="1" s="1"/>
  <c r="I76" i="1"/>
  <c r="D120" i="1"/>
  <c r="E119" i="1"/>
  <c r="F119" i="1" s="1"/>
  <c r="C120" i="1"/>
  <c r="C124" i="2" l="1"/>
  <c r="E123" i="2"/>
  <c r="F123" i="2" s="1"/>
  <c r="D124" i="2"/>
  <c r="K77" i="1"/>
  <c r="G77" i="1" s="1"/>
  <c r="I77" i="1"/>
  <c r="E120" i="1"/>
  <c r="F120" i="1" s="1"/>
  <c r="D121" i="1"/>
  <c r="C121" i="1"/>
  <c r="U118" i="2" l="1"/>
  <c r="L118" i="2" s="1"/>
  <c r="G118" i="2" s="1"/>
  <c r="C125" i="2"/>
  <c r="E124" i="2"/>
  <c r="F124" i="2" s="1"/>
  <c r="D125" i="2"/>
  <c r="K78" i="1"/>
  <c r="G78" i="1" s="1"/>
  <c r="I78" i="1"/>
  <c r="E121" i="1"/>
  <c r="F121" i="1" s="1"/>
  <c r="D122" i="1"/>
  <c r="C122" i="1"/>
  <c r="W121" i="2" l="1"/>
  <c r="W125" i="2"/>
  <c r="W120" i="2"/>
  <c r="W124" i="2"/>
  <c r="W118" i="2"/>
  <c r="W119" i="2"/>
  <c r="W122" i="2"/>
  <c r="W123" i="2"/>
  <c r="C126" i="2"/>
  <c r="W126" i="2" s="1"/>
  <c r="E125" i="2"/>
  <c r="F125" i="2" s="1"/>
  <c r="D126" i="2"/>
  <c r="K79" i="1"/>
  <c r="G79" i="1" s="1"/>
  <c r="I79" i="1"/>
  <c r="E122" i="1"/>
  <c r="F122" i="1" s="1"/>
  <c r="D123" i="1"/>
  <c r="C123" i="1"/>
  <c r="C127" i="2" l="1"/>
  <c r="W127" i="2" s="1"/>
  <c r="E126" i="2"/>
  <c r="F126" i="2" s="1"/>
  <c r="D127" i="2"/>
  <c r="K80" i="1"/>
  <c r="G80" i="1" s="1"/>
  <c r="I80" i="1"/>
  <c r="D124" i="1"/>
  <c r="E123" i="1"/>
  <c r="F123" i="1" s="1"/>
  <c r="C124" i="1"/>
  <c r="C128" i="2" l="1"/>
  <c r="E127" i="2"/>
  <c r="F127" i="2" s="1"/>
  <c r="D128" i="2"/>
  <c r="K81" i="1"/>
  <c r="G81" i="1" s="1"/>
  <c r="I81" i="1"/>
  <c r="E124" i="1"/>
  <c r="F124" i="1" s="1"/>
  <c r="D125" i="1"/>
  <c r="C125" i="1"/>
  <c r="W128" i="2" l="1"/>
  <c r="C129" i="2"/>
  <c r="W129" i="2" s="1"/>
  <c r="E128" i="2"/>
  <c r="F128" i="2" s="1"/>
  <c r="D129" i="2"/>
  <c r="K82" i="1"/>
  <c r="G82" i="1" s="1"/>
  <c r="I82" i="1"/>
  <c r="E125" i="1"/>
  <c r="F125" i="1" s="1"/>
  <c r="D126" i="1"/>
  <c r="C126" i="1"/>
  <c r="C130" i="2" l="1"/>
  <c r="E129" i="2"/>
  <c r="F129" i="2" s="1"/>
  <c r="D130" i="2"/>
  <c r="K83" i="1"/>
  <c r="G83" i="1" s="1"/>
  <c r="I83" i="1"/>
  <c r="E126" i="1"/>
  <c r="F126" i="1" s="1"/>
  <c r="D127" i="1"/>
  <c r="C127" i="1"/>
  <c r="D131" i="2" l="1"/>
  <c r="E130" i="2"/>
  <c r="F130" i="2" s="1"/>
  <c r="C131" i="2"/>
  <c r="K84" i="1"/>
  <c r="I84" i="1"/>
  <c r="U84" i="1" s="1"/>
  <c r="D128" i="1"/>
  <c r="E127" i="1"/>
  <c r="F127" i="1" s="1"/>
  <c r="C128" i="1"/>
  <c r="D132" i="2" l="1"/>
  <c r="C132" i="2"/>
  <c r="E131" i="2"/>
  <c r="F131" i="2" s="1"/>
  <c r="L84" i="1"/>
  <c r="K85" i="1"/>
  <c r="G85" i="1" s="1"/>
  <c r="I85" i="1"/>
  <c r="E128" i="1"/>
  <c r="F128" i="1" s="1"/>
  <c r="D129" i="1"/>
  <c r="C129" i="1"/>
  <c r="D133" i="2" l="1"/>
  <c r="C133" i="2"/>
  <c r="E132" i="2"/>
  <c r="F132" i="2" s="1"/>
  <c r="K86" i="1"/>
  <c r="G86" i="1" s="1"/>
  <c r="I86" i="1"/>
  <c r="G84" i="1"/>
  <c r="E129" i="1"/>
  <c r="F129" i="1" s="1"/>
  <c r="D130" i="1"/>
  <c r="C130" i="1"/>
  <c r="D134" i="2" l="1"/>
  <c r="C134" i="2"/>
  <c r="E133" i="2"/>
  <c r="F133" i="2" s="1"/>
  <c r="K87" i="1"/>
  <c r="G87" i="1" s="1"/>
  <c r="I87" i="1"/>
  <c r="E130" i="1"/>
  <c r="F130" i="1" s="1"/>
  <c r="D131" i="1"/>
  <c r="C131" i="1"/>
  <c r="D135" i="2" l="1"/>
  <c r="C135" i="2"/>
  <c r="E134" i="2"/>
  <c r="F134" i="2" s="1"/>
  <c r="K88" i="1"/>
  <c r="G88" i="1" s="1"/>
  <c r="I88" i="1"/>
  <c r="D132" i="1"/>
  <c r="E131" i="1"/>
  <c r="F131" i="1" s="1"/>
  <c r="C132" i="1"/>
  <c r="D136" i="2" l="1"/>
  <c r="C136" i="2"/>
  <c r="E135" i="2"/>
  <c r="F135" i="2" s="1"/>
  <c r="K89" i="1"/>
  <c r="G89" i="1" s="1"/>
  <c r="I89" i="1"/>
  <c r="E132" i="1"/>
  <c r="F132" i="1" s="1"/>
  <c r="D133" i="1"/>
  <c r="C133" i="1"/>
  <c r="U130" i="2" l="1"/>
  <c r="L130" i="2" s="1"/>
  <c r="G130" i="2" s="1"/>
  <c r="D137" i="2"/>
  <c r="C137" i="2"/>
  <c r="E136" i="2"/>
  <c r="F136" i="2" s="1"/>
  <c r="K90" i="1"/>
  <c r="G90" i="1" s="1"/>
  <c r="I90" i="1"/>
  <c r="E133" i="1"/>
  <c r="F133" i="1" s="1"/>
  <c r="D134" i="1"/>
  <c r="C134" i="1"/>
  <c r="W137" i="2" l="1"/>
  <c r="W136" i="2"/>
  <c r="W133" i="2"/>
  <c r="W134" i="2"/>
  <c r="W132" i="2"/>
  <c r="W130" i="2"/>
  <c r="W131" i="2"/>
  <c r="W135" i="2"/>
  <c r="D138" i="2"/>
  <c r="C138" i="2"/>
  <c r="W138" i="2" s="1"/>
  <c r="E137" i="2"/>
  <c r="F137" i="2" s="1"/>
  <c r="K91" i="1"/>
  <c r="G91" i="1" s="1"/>
  <c r="I91" i="1"/>
  <c r="E134" i="1"/>
  <c r="F134" i="1" s="1"/>
  <c r="D135" i="1"/>
  <c r="C135" i="1"/>
  <c r="D139" i="2" l="1"/>
  <c r="C139" i="2"/>
  <c r="W139" i="2" s="1"/>
  <c r="E138" i="2"/>
  <c r="F138" i="2" s="1"/>
  <c r="K92" i="1"/>
  <c r="G92" i="1" s="1"/>
  <c r="I92" i="1"/>
  <c r="D136" i="1"/>
  <c r="E135" i="1"/>
  <c r="F135" i="1" s="1"/>
  <c r="C136" i="1"/>
  <c r="D140" i="2" l="1"/>
  <c r="C140" i="2"/>
  <c r="W140" i="2" s="1"/>
  <c r="E139" i="2"/>
  <c r="F139" i="2" s="1"/>
  <c r="K93" i="1"/>
  <c r="G93" i="1" s="1"/>
  <c r="I93" i="1"/>
  <c r="E136" i="1"/>
  <c r="F136" i="1" s="1"/>
  <c r="D137" i="1"/>
  <c r="C137" i="1"/>
  <c r="D141" i="2" l="1"/>
  <c r="C141" i="2"/>
  <c r="W141" i="2" s="1"/>
  <c r="E140" i="2"/>
  <c r="F140" i="2" s="1"/>
  <c r="K94" i="1"/>
  <c r="G94" i="1" s="1"/>
  <c r="I94" i="1"/>
  <c r="E137" i="1"/>
  <c r="F137" i="1" s="1"/>
  <c r="D138" i="1"/>
  <c r="C138" i="1"/>
  <c r="D142" i="2" l="1"/>
  <c r="C142" i="2"/>
  <c r="E141" i="2"/>
  <c r="F141" i="2" s="1"/>
  <c r="K95" i="1"/>
  <c r="G95" i="1" s="1"/>
  <c r="I95" i="1"/>
  <c r="E138" i="1"/>
  <c r="F138" i="1" s="1"/>
  <c r="D139" i="1"/>
  <c r="C139" i="1"/>
  <c r="C143" i="2" l="1"/>
  <c r="D143" i="2"/>
  <c r="E142" i="2"/>
  <c r="F142" i="2" s="1"/>
  <c r="K96" i="1"/>
  <c r="D140" i="1"/>
  <c r="E139" i="1"/>
  <c r="F139" i="1" s="1"/>
  <c r="C140" i="1"/>
  <c r="C144" i="2" l="1"/>
  <c r="E143" i="2"/>
  <c r="F143" i="2" s="1"/>
  <c r="D144" i="2"/>
  <c r="E140" i="1"/>
  <c r="F140" i="1" s="1"/>
  <c r="D141" i="1"/>
  <c r="C141" i="1"/>
  <c r="C145" i="2" l="1"/>
  <c r="E144" i="2"/>
  <c r="F144" i="2" s="1"/>
  <c r="D145" i="2"/>
  <c r="E141" i="1"/>
  <c r="F141" i="1" s="1"/>
  <c r="D142" i="1"/>
  <c r="C142" i="1"/>
  <c r="C146" i="2" l="1"/>
  <c r="E145" i="2"/>
  <c r="F145" i="2" s="1"/>
  <c r="D146" i="2"/>
  <c r="E142" i="1"/>
  <c r="F142" i="1" s="1"/>
  <c r="D143" i="1"/>
  <c r="C143" i="1"/>
  <c r="C147" i="2" l="1"/>
  <c r="E146" i="2"/>
  <c r="F146" i="2" s="1"/>
  <c r="D147" i="2"/>
  <c r="D144" i="1"/>
  <c r="E143" i="1"/>
  <c r="F143" i="1" s="1"/>
  <c r="C144" i="1"/>
  <c r="C148" i="2" l="1"/>
  <c r="E147" i="2"/>
  <c r="F147" i="2" s="1"/>
  <c r="D148" i="2"/>
  <c r="E144" i="1"/>
  <c r="F144" i="1" s="1"/>
  <c r="D145" i="1"/>
  <c r="C145" i="1"/>
  <c r="U142" i="2" l="1"/>
  <c r="L142" i="2" s="1"/>
  <c r="G142" i="2" s="1"/>
  <c r="C149" i="2"/>
  <c r="E148" i="2"/>
  <c r="F148" i="2" s="1"/>
  <c r="D149" i="2"/>
  <c r="E145" i="1"/>
  <c r="F145" i="1" s="1"/>
  <c r="D146" i="1"/>
  <c r="C146" i="1"/>
  <c r="W149" i="2" l="1"/>
  <c r="W144" i="2"/>
  <c r="W148" i="2"/>
  <c r="W145" i="2"/>
  <c r="W142" i="2"/>
  <c r="W143" i="2"/>
  <c r="W146" i="2"/>
  <c r="W147" i="2"/>
  <c r="C150" i="2"/>
  <c r="W150" i="2" s="1"/>
  <c r="E149" i="2"/>
  <c r="F149" i="2" s="1"/>
  <c r="D150" i="2"/>
  <c r="E146" i="1"/>
  <c r="F146" i="1" s="1"/>
  <c r="D147" i="1"/>
  <c r="C147" i="1"/>
  <c r="C151" i="2" l="1"/>
  <c r="W151" i="2" s="1"/>
  <c r="E150" i="2"/>
  <c r="F150" i="2" s="1"/>
  <c r="D151" i="2"/>
  <c r="D148" i="1"/>
  <c r="E147" i="1"/>
  <c r="F147" i="1" s="1"/>
  <c r="C148" i="1"/>
  <c r="C152" i="2" l="1"/>
  <c r="W152" i="2" s="1"/>
  <c r="E151" i="2"/>
  <c r="F151" i="2" s="1"/>
  <c r="D152" i="2"/>
  <c r="E148" i="1"/>
  <c r="F148" i="1" s="1"/>
  <c r="D149" i="1"/>
  <c r="C149" i="1"/>
  <c r="C153" i="2" l="1"/>
  <c r="W153" i="2" s="1"/>
  <c r="E152" i="2"/>
  <c r="F152" i="2" s="1"/>
  <c r="D153" i="2"/>
  <c r="E149" i="1"/>
  <c r="F149" i="1" s="1"/>
  <c r="D150" i="1"/>
  <c r="C150" i="1"/>
  <c r="C154" i="2" l="1"/>
  <c r="E153" i="2"/>
  <c r="F153" i="2" s="1"/>
  <c r="D154" i="2"/>
  <c r="E150" i="1"/>
  <c r="F150" i="1" s="1"/>
  <c r="D151" i="1"/>
  <c r="C151" i="1"/>
  <c r="D155" i="2" l="1"/>
  <c r="E154" i="2"/>
  <c r="F154" i="2" s="1"/>
  <c r="C155" i="2"/>
  <c r="D152" i="1"/>
  <c r="E151" i="1"/>
  <c r="F151" i="1" s="1"/>
  <c r="C152" i="1"/>
  <c r="D156" i="2" l="1"/>
  <c r="E155" i="2"/>
  <c r="F155" i="2" s="1"/>
  <c r="C156" i="2"/>
  <c r="E152" i="1"/>
  <c r="F152" i="1" s="1"/>
  <c r="D153" i="1"/>
  <c r="C153" i="1"/>
  <c r="D157" i="2" l="1"/>
  <c r="C157" i="2"/>
  <c r="E156" i="2"/>
  <c r="F156" i="2" s="1"/>
  <c r="E153" i="1"/>
  <c r="F153" i="1" s="1"/>
  <c r="D154" i="1"/>
  <c r="C154" i="1"/>
  <c r="D158" i="2" l="1"/>
  <c r="E157" i="2"/>
  <c r="F157" i="2" s="1"/>
  <c r="C158" i="2"/>
  <c r="E154" i="1"/>
  <c r="F154" i="1" s="1"/>
  <c r="D155" i="1"/>
  <c r="C155" i="1"/>
  <c r="D159" i="2" l="1"/>
  <c r="C159" i="2"/>
  <c r="E158" i="2"/>
  <c r="F158" i="2" s="1"/>
  <c r="D156" i="1"/>
  <c r="E155" i="1"/>
  <c r="F155" i="1" s="1"/>
  <c r="C156" i="1"/>
  <c r="D160" i="2" l="1"/>
  <c r="E159" i="2"/>
  <c r="F159" i="2" s="1"/>
  <c r="C160" i="2"/>
  <c r="E156" i="1"/>
  <c r="F156" i="1" s="1"/>
  <c r="D157" i="1"/>
  <c r="C157" i="1"/>
  <c r="U154" i="2" l="1"/>
  <c r="D161" i="2"/>
  <c r="C161" i="2"/>
  <c r="E160" i="2"/>
  <c r="F160" i="2" s="1"/>
  <c r="D158" i="1"/>
  <c r="E157" i="1"/>
  <c r="F157" i="1" s="1"/>
  <c r="C158" i="1"/>
  <c r="L154" i="2" l="1"/>
  <c r="G154" i="2" s="1"/>
  <c r="D162" i="2"/>
  <c r="E161" i="2"/>
  <c r="F161" i="2" s="1"/>
  <c r="C162" i="2"/>
  <c r="W162" i="2" s="1"/>
  <c r="E158" i="1"/>
  <c r="F158" i="1" s="1"/>
  <c r="D159" i="1"/>
  <c r="C159" i="1"/>
  <c r="W160" i="2" l="1"/>
  <c r="W156" i="2"/>
  <c r="W157" i="2"/>
  <c r="W161" i="2"/>
  <c r="W154" i="2"/>
  <c r="W155" i="2"/>
  <c r="W158" i="2"/>
  <c r="W159" i="2"/>
  <c r="D163" i="2"/>
  <c r="C163" i="2"/>
  <c r="W163" i="2" s="1"/>
  <c r="E162" i="2"/>
  <c r="F162" i="2" s="1"/>
  <c r="D160" i="1"/>
  <c r="E159" i="1"/>
  <c r="F159" i="1" s="1"/>
  <c r="C160" i="1"/>
  <c r="D164" i="2" l="1"/>
  <c r="E163" i="2"/>
  <c r="F163" i="2" s="1"/>
  <c r="C164" i="2"/>
  <c r="E160" i="1"/>
  <c r="F160" i="1" s="1"/>
  <c r="D161" i="1"/>
  <c r="C161" i="1"/>
  <c r="W164" i="2" l="1"/>
  <c r="E164" i="2"/>
  <c r="F164" i="2" s="1"/>
  <c r="C165" i="2"/>
  <c r="W165" i="2" s="1"/>
  <c r="D165" i="2"/>
  <c r="D162" i="1"/>
  <c r="E161" i="1"/>
  <c r="F161" i="1" s="1"/>
  <c r="C162" i="1"/>
  <c r="C166" i="2" l="1"/>
  <c r="E165" i="2"/>
  <c r="F165" i="2" s="1"/>
  <c r="D166" i="2"/>
  <c r="E162" i="1"/>
  <c r="F162" i="1" s="1"/>
  <c r="D163" i="1"/>
  <c r="C163" i="1"/>
  <c r="C167" i="2" l="1"/>
  <c r="E166" i="2"/>
  <c r="F166" i="2" s="1"/>
  <c r="D167" i="2"/>
  <c r="D164" i="1"/>
  <c r="E163" i="1"/>
  <c r="F163" i="1" s="1"/>
  <c r="C164" i="1"/>
  <c r="D168" i="2" l="1"/>
  <c r="E167" i="2"/>
  <c r="F167" i="2" s="1"/>
  <c r="C168" i="2"/>
  <c r="E164" i="1"/>
  <c r="F164" i="1" s="1"/>
  <c r="D165" i="1"/>
  <c r="C165" i="1"/>
  <c r="C169" i="2" l="1"/>
  <c r="D169" i="2"/>
  <c r="E168" i="2"/>
  <c r="F168" i="2" s="1"/>
  <c r="D166" i="1"/>
  <c r="E165" i="1"/>
  <c r="F165" i="1" s="1"/>
  <c r="C166" i="1"/>
  <c r="D170" i="2" l="1"/>
  <c r="E169" i="2"/>
  <c r="F169" i="2" s="1"/>
  <c r="C170" i="2"/>
  <c r="E166" i="1"/>
  <c r="F166" i="1" s="1"/>
  <c r="D167" i="1"/>
  <c r="C167" i="1"/>
  <c r="C171" i="2" l="1"/>
  <c r="D171" i="2"/>
  <c r="E170" i="2"/>
  <c r="F170" i="2" s="1"/>
  <c r="D168" i="1"/>
  <c r="E167" i="1"/>
  <c r="F167" i="1" s="1"/>
  <c r="C168" i="1"/>
  <c r="D172" i="2" l="1"/>
  <c r="E171" i="2"/>
  <c r="F171" i="2" s="1"/>
  <c r="C172" i="2"/>
  <c r="E168" i="1"/>
  <c r="F168" i="1" s="1"/>
  <c r="D169" i="1"/>
  <c r="C169" i="1"/>
  <c r="U166" i="2" l="1"/>
  <c r="C173" i="2"/>
  <c r="D173" i="2"/>
  <c r="E172" i="2"/>
  <c r="F172" i="2" s="1"/>
  <c r="D170" i="1"/>
  <c r="E169" i="1"/>
  <c r="F169" i="1" s="1"/>
  <c r="C170" i="1"/>
  <c r="L166" i="2" l="1"/>
  <c r="G166" i="2" s="1"/>
  <c r="D174" i="2"/>
  <c r="E173" i="2"/>
  <c r="F173" i="2" s="1"/>
  <c r="C174" i="2"/>
  <c r="E170" i="1"/>
  <c r="F170" i="1" s="1"/>
  <c r="D171" i="1"/>
  <c r="C171" i="1"/>
  <c r="W174" i="2" l="1"/>
  <c r="W172" i="2"/>
  <c r="W166" i="2"/>
  <c r="W169" i="2"/>
  <c r="W173" i="2"/>
  <c r="W168" i="2"/>
  <c r="W167" i="2"/>
  <c r="W170" i="2"/>
  <c r="W171" i="2"/>
  <c r="C175" i="2"/>
  <c r="W175" i="2" s="1"/>
  <c r="D175" i="2"/>
  <c r="E174" i="2"/>
  <c r="F174" i="2" s="1"/>
  <c r="D172" i="1"/>
  <c r="E171" i="1"/>
  <c r="F171" i="1" s="1"/>
  <c r="C172" i="1"/>
  <c r="D176" i="2" l="1"/>
  <c r="E175" i="2"/>
  <c r="F175" i="2" s="1"/>
  <c r="C176" i="2"/>
  <c r="W176" i="2" s="1"/>
  <c r="E172" i="1"/>
  <c r="F172" i="1" s="1"/>
  <c r="D173" i="1"/>
  <c r="C173" i="1"/>
  <c r="C177" i="2" l="1"/>
  <c r="W177" i="2" s="1"/>
  <c r="D177" i="2"/>
  <c r="E176" i="2"/>
  <c r="F176" i="2" s="1"/>
  <c r="D174" i="1"/>
  <c r="E173" i="1"/>
  <c r="F173" i="1" s="1"/>
  <c r="C174" i="1"/>
  <c r="D178" i="2" l="1"/>
  <c r="E177" i="2"/>
  <c r="F177" i="2" s="1"/>
  <c r="C178" i="2"/>
  <c r="E174" i="1"/>
  <c r="F174" i="1" s="1"/>
  <c r="D175" i="1"/>
  <c r="C175" i="1"/>
  <c r="D179" i="2" l="1"/>
  <c r="C179" i="2"/>
  <c r="E178" i="2"/>
  <c r="F178" i="2" s="1"/>
  <c r="D176" i="1"/>
  <c r="E175" i="1"/>
  <c r="F175" i="1" s="1"/>
  <c r="C176" i="1"/>
  <c r="C180" i="2" l="1"/>
  <c r="E179" i="2"/>
  <c r="F179" i="2" s="1"/>
  <c r="D180" i="2"/>
  <c r="E176" i="1"/>
  <c r="F176" i="1" s="1"/>
  <c r="D177" i="1"/>
  <c r="C177" i="1"/>
  <c r="D181" i="2" l="1"/>
  <c r="E180" i="2"/>
  <c r="F180" i="2" s="1"/>
  <c r="C181" i="2"/>
  <c r="D178" i="1"/>
  <c r="E177" i="1"/>
  <c r="F177" i="1" s="1"/>
  <c r="C178" i="1"/>
  <c r="C182" i="2" l="1"/>
  <c r="E181" i="2"/>
  <c r="F181" i="2" s="1"/>
  <c r="D182" i="2"/>
  <c r="E178" i="1"/>
  <c r="F178" i="1" s="1"/>
  <c r="D179" i="1"/>
  <c r="C179" i="1"/>
  <c r="D183" i="2" l="1"/>
  <c r="E182" i="2"/>
  <c r="F182" i="2" s="1"/>
  <c r="C183" i="2"/>
  <c r="D180" i="1"/>
  <c r="E179" i="1"/>
  <c r="F179" i="1" s="1"/>
  <c r="C180" i="1"/>
  <c r="C184" i="2" l="1"/>
  <c r="E183" i="2"/>
  <c r="F183" i="2" s="1"/>
  <c r="D184" i="2"/>
  <c r="E180" i="1"/>
  <c r="F180" i="1" s="1"/>
  <c r="D181" i="1"/>
  <c r="C181" i="1"/>
  <c r="D185" i="2" l="1"/>
  <c r="E184" i="2"/>
  <c r="F184" i="2" s="1"/>
  <c r="C185" i="2"/>
  <c r="U178" i="2"/>
  <c r="D182" i="1"/>
  <c r="E181" i="1"/>
  <c r="F181" i="1" s="1"/>
  <c r="C182" i="1"/>
  <c r="L178" i="2" l="1"/>
  <c r="G178" i="2" s="1"/>
  <c r="C186" i="2"/>
  <c r="E185" i="2"/>
  <c r="F185" i="2" s="1"/>
  <c r="D186" i="2"/>
  <c r="E182" i="1"/>
  <c r="F182" i="1" s="1"/>
  <c r="D183" i="1"/>
  <c r="C183" i="1"/>
  <c r="W186" i="2" l="1"/>
  <c r="W185" i="2"/>
  <c r="W181" i="2"/>
  <c r="W180" i="2"/>
  <c r="W184" i="2"/>
  <c r="W178" i="2"/>
  <c r="W179" i="2"/>
  <c r="W182" i="2"/>
  <c r="W183" i="2"/>
  <c r="D187" i="2"/>
  <c r="E186" i="2"/>
  <c r="F186" i="2" s="1"/>
  <c r="C187" i="2"/>
  <c r="W187" i="2" s="1"/>
  <c r="D184" i="1"/>
  <c r="E183" i="1"/>
  <c r="F183" i="1" s="1"/>
  <c r="C184" i="1"/>
  <c r="C188" i="2" l="1"/>
  <c r="W188" i="2" s="1"/>
  <c r="E187" i="2"/>
  <c r="F187" i="2" s="1"/>
  <c r="D188" i="2"/>
  <c r="E184" i="1"/>
  <c r="F184" i="1" s="1"/>
  <c r="D185" i="1"/>
  <c r="C185" i="1"/>
  <c r="D189" i="2" l="1"/>
  <c r="E188" i="2"/>
  <c r="F188" i="2" s="1"/>
  <c r="C189" i="2"/>
  <c r="W189" i="2" s="1"/>
  <c r="D186" i="1"/>
  <c r="E185" i="1"/>
  <c r="F185" i="1" s="1"/>
  <c r="C186" i="1"/>
  <c r="C190" i="2" l="1"/>
  <c r="E189" i="2"/>
  <c r="F189" i="2" s="1"/>
  <c r="D190" i="2"/>
  <c r="E186" i="1"/>
  <c r="F186" i="1" s="1"/>
  <c r="D187" i="1"/>
  <c r="C187" i="1"/>
  <c r="C191" i="2" l="1"/>
  <c r="E190" i="2"/>
  <c r="F190" i="2" s="1"/>
  <c r="D191" i="2"/>
  <c r="D188" i="1"/>
  <c r="E187" i="1"/>
  <c r="F187" i="1" s="1"/>
  <c r="C188" i="1"/>
  <c r="D192" i="2" l="1"/>
  <c r="E191" i="2"/>
  <c r="F191" i="2" s="1"/>
  <c r="C192" i="2"/>
  <c r="E188" i="1"/>
  <c r="F188" i="1" s="1"/>
  <c r="D189" i="1"/>
  <c r="C189" i="1"/>
  <c r="C193" i="2" l="1"/>
  <c r="D193" i="2"/>
  <c r="E192" i="2"/>
  <c r="F192" i="2" s="1"/>
  <c r="D190" i="1"/>
  <c r="E189" i="1"/>
  <c r="F189" i="1" s="1"/>
  <c r="C190" i="1"/>
  <c r="D194" i="2" l="1"/>
  <c r="E193" i="2"/>
  <c r="F193" i="2" s="1"/>
  <c r="C194" i="2"/>
  <c r="E190" i="1"/>
  <c r="F190" i="1" s="1"/>
  <c r="D191" i="1"/>
  <c r="C191" i="1"/>
  <c r="C195" i="2" l="1"/>
  <c r="D195" i="2"/>
  <c r="E194" i="2"/>
  <c r="F194" i="2" s="1"/>
  <c r="D192" i="1"/>
  <c r="E191" i="1"/>
  <c r="F191" i="1" s="1"/>
  <c r="C192" i="1"/>
  <c r="D196" i="2" l="1"/>
  <c r="E195" i="2"/>
  <c r="F195" i="2" s="1"/>
  <c r="C196" i="2"/>
  <c r="E192" i="1"/>
  <c r="F192" i="1" s="1"/>
  <c r="D193" i="1"/>
  <c r="C193" i="1"/>
  <c r="U190" i="2" l="1"/>
  <c r="C197" i="2"/>
  <c r="D197" i="2"/>
  <c r="E196" i="2"/>
  <c r="F196" i="2" s="1"/>
  <c r="D194" i="1"/>
  <c r="E193" i="1"/>
  <c r="F193" i="1" s="1"/>
  <c r="C194" i="1"/>
  <c r="L190" i="2" l="1"/>
  <c r="G190" i="2" s="1"/>
  <c r="D198" i="2"/>
  <c r="E197" i="2"/>
  <c r="F197" i="2" s="1"/>
  <c r="C198" i="2"/>
  <c r="E194" i="1"/>
  <c r="F194" i="1" s="1"/>
  <c r="D195" i="1"/>
  <c r="C195" i="1"/>
  <c r="W198" i="2" l="1"/>
  <c r="W193" i="2"/>
  <c r="W197" i="2"/>
  <c r="W192" i="2"/>
  <c r="W196" i="2"/>
  <c r="W190" i="2"/>
  <c r="W191" i="2"/>
  <c r="W194" i="2"/>
  <c r="W195" i="2"/>
  <c r="C199" i="2"/>
  <c r="W199" i="2" s="1"/>
  <c r="D199" i="2"/>
  <c r="E198" i="2"/>
  <c r="F198" i="2" s="1"/>
  <c r="D196" i="1"/>
  <c r="E195" i="1"/>
  <c r="F195" i="1" s="1"/>
  <c r="C196" i="1"/>
  <c r="D200" i="2" l="1"/>
  <c r="E199" i="2"/>
  <c r="F199" i="2" s="1"/>
  <c r="C200" i="2"/>
  <c r="E196" i="1"/>
  <c r="F196" i="1" s="1"/>
  <c r="D197" i="1"/>
  <c r="C197" i="1"/>
  <c r="W200" i="2" l="1"/>
  <c r="C201" i="2"/>
  <c r="W201" i="2" s="1"/>
  <c r="D201" i="2"/>
  <c r="E200" i="2"/>
  <c r="F200" i="2" s="1"/>
  <c r="D198" i="1"/>
  <c r="E197" i="1"/>
  <c r="F197" i="1" s="1"/>
  <c r="C198" i="1"/>
  <c r="D202" i="2" l="1"/>
  <c r="E201" i="2"/>
  <c r="F201" i="2" s="1"/>
  <c r="C202" i="2"/>
  <c r="E198" i="1"/>
  <c r="F198" i="1" s="1"/>
  <c r="D199" i="1"/>
  <c r="C199" i="1"/>
  <c r="D203" i="2" l="1"/>
  <c r="C203" i="2"/>
  <c r="E202" i="2"/>
  <c r="F202" i="2" s="1"/>
  <c r="D200" i="1"/>
  <c r="E199" i="1"/>
  <c r="F199" i="1" s="1"/>
  <c r="C200" i="1"/>
  <c r="C204" i="2" l="1"/>
  <c r="E203" i="2"/>
  <c r="F203" i="2" s="1"/>
  <c r="D204" i="2"/>
  <c r="E200" i="1"/>
  <c r="F200" i="1" s="1"/>
  <c r="D201" i="1"/>
  <c r="C201" i="1"/>
  <c r="D205" i="2" l="1"/>
  <c r="E204" i="2"/>
  <c r="F204" i="2" s="1"/>
  <c r="C205" i="2"/>
  <c r="D202" i="1"/>
  <c r="E201" i="1"/>
  <c r="F201" i="1" s="1"/>
  <c r="C202" i="1"/>
  <c r="C206" i="2" l="1"/>
  <c r="E205" i="2"/>
  <c r="F205" i="2" s="1"/>
  <c r="D206" i="2"/>
  <c r="E202" i="1"/>
  <c r="F202" i="1" s="1"/>
  <c r="D203" i="1"/>
  <c r="C203" i="1"/>
  <c r="D207" i="2" l="1"/>
  <c r="E206" i="2"/>
  <c r="F206" i="2" s="1"/>
  <c r="C207" i="2"/>
  <c r="D204" i="1"/>
  <c r="E203" i="1"/>
  <c r="F203" i="1" s="1"/>
  <c r="C204" i="1"/>
  <c r="C208" i="2" l="1"/>
  <c r="E207" i="2"/>
  <c r="F207" i="2" s="1"/>
  <c r="D208" i="2"/>
  <c r="E204" i="1"/>
  <c r="F204" i="1" s="1"/>
  <c r="D205" i="1"/>
  <c r="C205" i="1"/>
  <c r="D209" i="2" l="1"/>
  <c r="E208" i="2"/>
  <c r="F208" i="2" s="1"/>
  <c r="C209" i="2"/>
  <c r="U202" i="2"/>
  <c r="D206" i="1"/>
  <c r="E205" i="1"/>
  <c r="F205" i="1" s="1"/>
  <c r="C206" i="1"/>
  <c r="L202" i="2" l="1"/>
  <c r="G202" i="2" s="1"/>
  <c r="C210" i="2"/>
  <c r="E209" i="2"/>
  <c r="F209" i="2" s="1"/>
  <c r="D210" i="2"/>
  <c r="E206" i="1"/>
  <c r="F206" i="1" s="1"/>
  <c r="D207" i="1"/>
  <c r="C207" i="1"/>
  <c r="W210" i="2" l="1"/>
  <c r="W205" i="2"/>
  <c r="W208" i="2"/>
  <c r="W209" i="2"/>
  <c r="W204" i="2"/>
  <c r="W202" i="2"/>
  <c r="W203" i="2"/>
  <c r="W206" i="2"/>
  <c r="W207" i="2"/>
  <c r="D211" i="2"/>
  <c r="E210" i="2"/>
  <c r="F210" i="2" s="1"/>
  <c r="C211" i="2"/>
  <c r="W211" i="2" s="1"/>
  <c r="D208" i="1"/>
  <c r="E207" i="1"/>
  <c r="F207" i="1" s="1"/>
  <c r="C208" i="1"/>
  <c r="C212" i="2" l="1"/>
  <c r="W212" i="2" s="1"/>
  <c r="E211" i="2"/>
  <c r="F211" i="2" s="1"/>
  <c r="D212" i="2"/>
  <c r="E208" i="1"/>
  <c r="F208" i="1" s="1"/>
  <c r="D209" i="1"/>
  <c r="C209" i="1"/>
  <c r="D213" i="2" l="1"/>
  <c r="E212" i="2"/>
  <c r="F212" i="2" s="1"/>
  <c r="C213" i="2"/>
  <c r="W213" i="2" s="1"/>
  <c r="D210" i="1"/>
  <c r="E209" i="1"/>
  <c r="F209" i="1" s="1"/>
  <c r="C210" i="1"/>
  <c r="C214" i="2" l="1"/>
  <c r="E213" i="2"/>
  <c r="F213" i="2" s="1"/>
  <c r="D214" i="2"/>
  <c r="E210" i="1"/>
  <c r="F210" i="1" s="1"/>
  <c r="D211" i="1"/>
  <c r="C211" i="1"/>
  <c r="C215" i="2" l="1"/>
  <c r="E214" i="2"/>
  <c r="F214" i="2" s="1"/>
  <c r="D215" i="2"/>
  <c r="D212" i="1"/>
  <c r="E211" i="1"/>
  <c r="F211" i="1" s="1"/>
  <c r="C212" i="1"/>
  <c r="D216" i="2" l="1"/>
  <c r="E215" i="2"/>
  <c r="F215" i="2" s="1"/>
  <c r="C216" i="2"/>
  <c r="E212" i="1"/>
  <c r="F212" i="1" s="1"/>
  <c r="D213" i="1"/>
  <c r="C213" i="1"/>
  <c r="C217" i="2" l="1"/>
  <c r="D217" i="2"/>
  <c r="E216" i="2"/>
  <c r="F216" i="2" s="1"/>
  <c r="D214" i="1"/>
  <c r="E213" i="1"/>
  <c r="F213" i="1" s="1"/>
  <c r="C214" i="1"/>
  <c r="D218" i="2" l="1"/>
  <c r="E217" i="2"/>
  <c r="F217" i="2" s="1"/>
  <c r="C218" i="2"/>
  <c r="E214" i="1"/>
  <c r="F214" i="1" s="1"/>
  <c r="D215" i="1"/>
  <c r="C215" i="1"/>
  <c r="C219" i="2" l="1"/>
  <c r="D219" i="2"/>
  <c r="E218" i="2"/>
  <c r="F218" i="2" s="1"/>
  <c r="D216" i="1"/>
  <c r="E215" i="1"/>
  <c r="F215" i="1" s="1"/>
  <c r="C216" i="1"/>
  <c r="D220" i="2" l="1"/>
  <c r="E219" i="2"/>
  <c r="F219" i="2" s="1"/>
  <c r="C220" i="2"/>
  <c r="E216" i="1"/>
  <c r="F216" i="1" s="1"/>
  <c r="D217" i="1"/>
  <c r="C217" i="1"/>
  <c r="U214" i="2" l="1"/>
  <c r="C221" i="2"/>
  <c r="D221" i="2"/>
  <c r="E220" i="2"/>
  <c r="F220" i="2" s="1"/>
  <c r="D218" i="1"/>
  <c r="E217" i="1"/>
  <c r="F217" i="1" s="1"/>
  <c r="C218" i="1"/>
  <c r="L214" i="2" l="1"/>
  <c r="G214" i="2" s="1"/>
  <c r="D222" i="2"/>
  <c r="E221" i="2"/>
  <c r="F221" i="2" s="1"/>
  <c r="C222" i="2"/>
  <c r="W222" i="2" s="1"/>
  <c r="E218" i="1"/>
  <c r="F218" i="1" s="1"/>
  <c r="D219" i="1"/>
  <c r="C219" i="1"/>
  <c r="W216" i="2" l="1"/>
  <c r="W220" i="2"/>
  <c r="W217" i="2"/>
  <c r="W221" i="2"/>
  <c r="W214" i="2"/>
  <c r="W215" i="2"/>
  <c r="W218" i="2"/>
  <c r="W219" i="2"/>
  <c r="C223" i="2"/>
  <c r="W223" i="2" s="1"/>
  <c r="D223" i="2"/>
  <c r="E222" i="2"/>
  <c r="F222" i="2" s="1"/>
  <c r="D220" i="1"/>
  <c r="E219" i="1"/>
  <c r="F219" i="1" s="1"/>
  <c r="C220" i="1"/>
  <c r="D224" i="2" l="1"/>
  <c r="C224" i="2"/>
  <c r="E223" i="2"/>
  <c r="F223" i="2" s="1"/>
  <c r="E220" i="1"/>
  <c r="F220" i="1" s="1"/>
  <c r="D221" i="1"/>
  <c r="C221" i="1"/>
  <c r="W224" i="2" l="1"/>
  <c r="C225" i="2"/>
  <c r="W225" i="2" s="1"/>
  <c r="D225" i="2"/>
  <c r="E224" i="2"/>
  <c r="F224" i="2" s="1"/>
  <c r="D222" i="1"/>
  <c r="E221" i="1"/>
  <c r="F221" i="1" s="1"/>
  <c r="C222" i="1"/>
  <c r="D226" i="2" l="1"/>
  <c r="E225" i="2"/>
  <c r="F225" i="2" s="1"/>
  <c r="C226" i="2"/>
  <c r="E222" i="1"/>
  <c r="F222" i="1" s="1"/>
  <c r="D223" i="1"/>
  <c r="C223" i="1"/>
  <c r="D227" i="2" l="1"/>
  <c r="C227" i="2"/>
  <c r="E226" i="2"/>
  <c r="F226" i="2" s="1"/>
  <c r="D224" i="1"/>
  <c r="E223" i="1"/>
  <c r="F223" i="1" s="1"/>
  <c r="C224" i="1"/>
  <c r="C228" i="2" l="1"/>
  <c r="E227" i="2"/>
  <c r="F227" i="2" s="1"/>
  <c r="D228" i="2"/>
  <c r="E224" i="1"/>
  <c r="F224" i="1" s="1"/>
  <c r="D225" i="1"/>
  <c r="C225" i="1"/>
  <c r="D229" i="2" l="1"/>
  <c r="E228" i="2"/>
  <c r="F228" i="2" s="1"/>
  <c r="C229" i="2"/>
  <c r="D226" i="1"/>
  <c r="E225" i="1"/>
  <c r="F225" i="1" s="1"/>
  <c r="C226" i="1"/>
  <c r="C230" i="2" l="1"/>
  <c r="E229" i="2"/>
  <c r="F229" i="2" s="1"/>
  <c r="D230" i="2"/>
  <c r="E226" i="1"/>
  <c r="F226" i="1" s="1"/>
  <c r="D227" i="1"/>
  <c r="C227" i="1"/>
  <c r="D231" i="2" l="1"/>
  <c r="E230" i="2"/>
  <c r="F230" i="2" s="1"/>
  <c r="C231" i="2"/>
  <c r="D228" i="1"/>
  <c r="E227" i="1"/>
  <c r="F227" i="1" s="1"/>
  <c r="C228" i="1"/>
  <c r="C232" i="2" l="1"/>
  <c r="E231" i="2"/>
  <c r="F231" i="2" s="1"/>
  <c r="D232" i="2"/>
  <c r="E228" i="1"/>
  <c r="F228" i="1" s="1"/>
  <c r="D229" i="1"/>
  <c r="C229" i="1"/>
  <c r="D233" i="2" l="1"/>
  <c r="E232" i="2"/>
  <c r="F232" i="2" s="1"/>
  <c r="C233" i="2"/>
  <c r="U226" i="2"/>
  <c r="D230" i="1"/>
  <c r="E229" i="1"/>
  <c r="F229" i="1" s="1"/>
  <c r="C230" i="1"/>
  <c r="L226" i="2" l="1"/>
  <c r="G226" i="2" s="1"/>
  <c r="C234" i="2"/>
  <c r="E233" i="2"/>
  <c r="F233" i="2" s="1"/>
  <c r="D234" i="2"/>
  <c r="E230" i="1"/>
  <c r="F230" i="1" s="1"/>
  <c r="D231" i="1"/>
  <c r="C231" i="1"/>
  <c r="W234" i="2" l="1"/>
  <c r="W230" i="2"/>
  <c r="W228" i="2"/>
  <c r="W233" i="2"/>
  <c r="W232" i="2"/>
  <c r="W229" i="2"/>
  <c r="W226" i="2"/>
  <c r="W227" i="2"/>
  <c r="W231" i="2"/>
  <c r="D235" i="2"/>
  <c r="E234" i="2"/>
  <c r="F234" i="2" s="1"/>
  <c r="C235" i="2"/>
  <c r="W235" i="2" s="1"/>
  <c r="D232" i="1"/>
  <c r="E231" i="1"/>
  <c r="F231" i="1" s="1"/>
  <c r="C232" i="1"/>
  <c r="C236" i="2" l="1"/>
  <c r="E235" i="2"/>
  <c r="F235" i="2" s="1"/>
  <c r="D236" i="2"/>
  <c r="E232" i="1"/>
  <c r="F232" i="1" s="1"/>
  <c r="D233" i="1"/>
  <c r="C233" i="1"/>
  <c r="W236" i="2" l="1"/>
  <c r="D237" i="2"/>
  <c r="E236" i="2"/>
  <c r="F236" i="2" s="1"/>
  <c r="C237" i="2"/>
  <c r="W237" i="2" s="1"/>
  <c r="D234" i="1"/>
  <c r="E233" i="1"/>
  <c r="F233" i="1" s="1"/>
  <c r="C234" i="1"/>
  <c r="C238" i="2" l="1"/>
  <c r="E237" i="2"/>
  <c r="F237" i="2" s="1"/>
  <c r="D238" i="2"/>
  <c r="E234" i="1"/>
  <c r="F234" i="1" s="1"/>
  <c r="D235" i="1"/>
  <c r="C235" i="1"/>
  <c r="C239" i="2" l="1"/>
  <c r="E238" i="2"/>
  <c r="F238" i="2" s="1"/>
  <c r="D239" i="2"/>
  <c r="D236" i="1"/>
  <c r="E235" i="1"/>
  <c r="F235" i="1" s="1"/>
  <c r="C236" i="1"/>
  <c r="D240" i="2" l="1"/>
  <c r="E239" i="2"/>
  <c r="F239" i="2" s="1"/>
  <c r="C240" i="2"/>
  <c r="E236" i="1"/>
  <c r="F236" i="1" s="1"/>
  <c r="D237" i="1"/>
  <c r="C237" i="1"/>
  <c r="C241" i="2" l="1"/>
  <c r="D241" i="2"/>
  <c r="E240" i="2"/>
  <c r="F240" i="2" s="1"/>
  <c r="D238" i="1"/>
  <c r="E237" i="1"/>
  <c r="F237" i="1" s="1"/>
  <c r="C238" i="1"/>
  <c r="D242" i="2" l="1"/>
  <c r="E241" i="2"/>
  <c r="F241" i="2" s="1"/>
  <c r="C242" i="2"/>
  <c r="E238" i="1"/>
  <c r="F238" i="1" s="1"/>
  <c r="D239" i="1"/>
  <c r="C239" i="1"/>
  <c r="C243" i="2" l="1"/>
  <c r="D243" i="2"/>
  <c r="E242" i="2"/>
  <c r="F242" i="2" s="1"/>
  <c r="D240" i="1"/>
  <c r="E239" i="1"/>
  <c r="F239" i="1" s="1"/>
  <c r="C240" i="1"/>
  <c r="D244" i="2" l="1"/>
  <c r="E243" i="2"/>
  <c r="F243" i="2" s="1"/>
  <c r="C244" i="2"/>
  <c r="E240" i="1"/>
  <c r="F240" i="1" s="1"/>
  <c r="D241" i="1"/>
  <c r="C241" i="1"/>
  <c r="U238" i="2" l="1"/>
  <c r="C245" i="2"/>
  <c r="D245" i="2"/>
  <c r="E244" i="2"/>
  <c r="F244" i="2" s="1"/>
  <c r="D242" i="1"/>
  <c r="E241" i="1"/>
  <c r="F241" i="1" s="1"/>
  <c r="C242" i="1"/>
  <c r="L238" i="2" l="1"/>
  <c r="G238" i="2" s="1"/>
  <c r="D246" i="2"/>
  <c r="E245" i="2"/>
  <c r="F245" i="2" s="1"/>
  <c r="C246" i="2"/>
  <c r="E242" i="1"/>
  <c r="F242" i="1" s="1"/>
  <c r="D243" i="1"/>
  <c r="C243" i="1"/>
  <c r="W246" i="2" l="1"/>
  <c r="W241" i="2"/>
  <c r="W245" i="2"/>
  <c r="W240" i="2"/>
  <c r="W244" i="2"/>
  <c r="W238" i="2"/>
  <c r="W239" i="2"/>
  <c r="W242" i="2"/>
  <c r="W243" i="2"/>
  <c r="C247" i="2"/>
  <c r="W247" i="2" s="1"/>
  <c r="D247" i="2"/>
  <c r="E246" i="2"/>
  <c r="F246" i="2" s="1"/>
  <c r="D244" i="1"/>
  <c r="E243" i="1"/>
  <c r="F243" i="1" s="1"/>
  <c r="C244" i="1"/>
  <c r="D248" i="2" l="1"/>
  <c r="E247" i="2"/>
  <c r="F247" i="2" s="1"/>
  <c r="C248" i="2"/>
  <c r="W248" i="2" s="1"/>
  <c r="E244" i="1"/>
  <c r="F244" i="1" s="1"/>
  <c r="D245" i="1"/>
  <c r="C245" i="1"/>
  <c r="C249" i="2" l="1"/>
  <c r="W249" i="2" s="1"/>
  <c r="D249" i="2"/>
  <c r="E248" i="2"/>
  <c r="F248" i="2" s="1"/>
  <c r="D246" i="1"/>
  <c r="E245" i="1"/>
  <c r="F245" i="1" s="1"/>
  <c r="C246" i="1"/>
  <c r="D250" i="2" l="1"/>
  <c r="E249" i="2"/>
  <c r="F249" i="2" s="1"/>
  <c r="C250" i="2"/>
  <c r="E246" i="1"/>
  <c r="F246" i="1" s="1"/>
  <c r="D247" i="1"/>
  <c r="C247" i="1"/>
  <c r="D251" i="2" l="1"/>
  <c r="C251" i="2"/>
  <c r="E250" i="2"/>
  <c r="F250" i="2" s="1"/>
  <c r="D248" i="1"/>
  <c r="E247" i="1"/>
  <c r="F247" i="1" s="1"/>
  <c r="C248" i="1"/>
  <c r="C252" i="2" l="1"/>
  <c r="E251" i="2"/>
  <c r="F251" i="2" s="1"/>
  <c r="D252" i="2"/>
  <c r="E248" i="1"/>
  <c r="F248" i="1" s="1"/>
  <c r="D249" i="1"/>
  <c r="C249" i="1"/>
  <c r="D253" i="2" l="1"/>
  <c r="E252" i="2"/>
  <c r="F252" i="2" s="1"/>
  <c r="C253" i="2"/>
  <c r="D250" i="1"/>
  <c r="E249" i="1"/>
  <c r="F249" i="1" s="1"/>
  <c r="C250" i="1"/>
  <c r="C254" i="2" l="1"/>
  <c r="E253" i="2"/>
  <c r="F253" i="2" s="1"/>
  <c r="D254" i="2"/>
  <c r="E250" i="1"/>
  <c r="F250" i="1" s="1"/>
  <c r="D251" i="1"/>
  <c r="C251" i="1"/>
  <c r="C255" i="2" l="1"/>
  <c r="E254" i="2"/>
  <c r="F254" i="2" s="1"/>
  <c r="D255" i="2"/>
  <c r="D252" i="1"/>
  <c r="E251" i="1"/>
  <c r="F251" i="1" s="1"/>
  <c r="C252" i="1"/>
  <c r="D256" i="2" l="1"/>
  <c r="E255" i="2"/>
  <c r="F255" i="2" s="1"/>
  <c r="C256" i="2"/>
  <c r="E252" i="1"/>
  <c r="F252" i="1" s="1"/>
  <c r="D253" i="1"/>
  <c r="C253" i="1"/>
  <c r="C257" i="2" l="1"/>
  <c r="E256" i="2"/>
  <c r="F256" i="2" s="1"/>
  <c r="D257" i="2"/>
  <c r="U250" i="2"/>
  <c r="D254" i="1"/>
  <c r="E253" i="1"/>
  <c r="F253" i="1" s="1"/>
  <c r="C254" i="1"/>
  <c r="L250" i="2" l="1"/>
  <c r="G250" i="2" s="1"/>
  <c r="D258" i="2"/>
  <c r="E257" i="2"/>
  <c r="F257" i="2" s="1"/>
  <c r="C258" i="2"/>
  <c r="E254" i="1"/>
  <c r="F254" i="1" s="1"/>
  <c r="D255" i="1"/>
  <c r="C255" i="1"/>
  <c r="W258" i="2" l="1"/>
  <c r="W253" i="2"/>
  <c r="W257" i="2"/>
  <c r="W256" i="2"/>
  <c r="W252" i="2"/>
  <c r="W250" i="2"/>
  <c r="W251" i="2"/>
  <c r="W254" i="2"/>
  <c r="W255" i="2"/>
  <c r="C259" i="2"/>
  <c r="W259" i="2" s="1"/>
  <c r="E258" i="2"/>
  <c r="F258" i="2" s="1"/>
  <c r="D259" i="2"/>
  <c r="D256" i="1"/>
  <c r="E255" i="1"/>
  <c r="F255" i="1" s="1"/>
  <c r="C256" i="1"/>
  <c r="D260" i="2" l="1"/>
  <c r="E259" i="2"/>
  <c r="F259" i="2" s="1"/>
  <c r="C260" i="2"/>
  <c r="W260" i="2" s="1"/>
  <c r="E256" i="1"/>
  <c r="F256" i="1" s="1"/>
  <c r="D257" i="1"/>
  <c r="C257" i="1"/>
  <c r="C261" i="2" l="1"/>
  <c r="W261" i="2" s="1"/>
  <c r="E260" i="2"/>
  <c r="F260" i="2" s="1"/>
  <c r="D261" i="2"/>
  <c r="D258" i="1"/>
  <c r="E257" i="1"/>
  <c r="F257" i="1" s="1"/>
  <c r="C258" i="1"/>
  <c r="D262" i="2" l="1"/>
  <c r="E261" i="2"/>
  <c r="F261" i="2" s="1"/>
  <c r="C262" i="2"/>
  <c r="E258" i="1"/>
  <c r="F258" i="1" s="1"/>
  <c r="D259" i="1"/>
  <c r="C259" i="1"/>
  <c r="D263" i="2" l="1"/>
  <c r="C263" i="2"/>
  <c r="E262" i="2"/>
  <c r="F262" i="2" s="1"/>
  <c r="D260" i="1"/>
  <c r="E259" i="1"/>
  <c r="F259" i="1" s="1"/>
  <c r="C260" i="1"/>
  <c r="C264" i="2" l="1"/>
  <c r="D264" i="2"/>
  <c r="E263" i="2"/>
  <c r="F263" i="2" s="1"/>
  <c r="E260" i="1"/>
  <c r="F260" i="1" s="1"/>
  <c r="D261" i="1"/>
  <c r="C261" i="1"/>
  <c r="D265" i="2" l="1"/>
  <c r="E264" i="2"/>
  <c r="F264" i="2" s="1"/>
  <c r="C265" i="2"/>
  <c r="D262" i="1"/>
  <c r="E261" i="1"/>
  <c r="F261" i="1" s="1"/>
  <c r="C262" i="1"/>
  <c r="C266" i="2" l="1"/>
  <c r="D266" i="2"/>
  <c r="E265" i="2"/>
  <c r="F265" i="2" s="1"/>
  <c r="E262" i="1"/>
  <c r="F262" i="1" s="1"/>
  <c r="D263" i="1"/>
  <c r="C263" i="1"/>
  <c r="D267" i="2" l="1"/>
  <c r="E266" i="2"/>
  <c r="F266" i="2" s="1"/>
  <c r="C267" i="2"/>
  <c r="D264" i="1"/>
  <c r="E263" i="1"/>
  <c r="F263" i="1" s="1"/>
  <c r="C264" i="1"/>
  <c r="C268" i="2" l="1"/>
  <c r="D268" i="2"/>
  <c r="E267" i="2"/>
  <c r="F267" i="2" s="1"/>
  <c r="E264" i="1"/>
  <c r="F264" i="1" s="1"/>
  <c r="D265" i="1"/>
  <c r="C265" i="1"/>
  <c r="U262" i="2" l="1"/>
  <c r="D269" i="2"/>
  <c r="E268" i="2"/>
  <c r="F268" i="2" s="1"/>
  <c r="C269" i="2"/>
  <c r="D266" i="1"/>
  <c r="E265" i="1"/>
  <c r="F265" i="1" s="1"/>
  <c r="C266" i="1"/>
  <c r="L262" i="2" l="1"/>
  <c r="C270" i="2"/>
  <c r="D270" i="2"/>
  <c r="E269" i="2"/>
  <c r="F269" i="2" s="1"/>
  <c r="U275" i="2"/>
  <c r="E266" i="1"/>
  <c r="F266" i="1" s="1"/>
  <c r="D267" i="1"/>
  <c r="C267" i="1"/>
  <c r="G262" i="2" l="1"/>
  <c r="W265" i="2" s="1"/>
  <c r="L275" i="2"/>
  <c r="X275" i="2" s="1"/>
  <c r="O26" i="2" s="1"/>
  <c r="W269" i="2"/>
  <c r="W263" i="2"/>
  <c r="D271" i="2"/>
  <c r="E270" i="2"/>
  <c r="F270" i="2" s="1"/>
  <c r="C271" i="2"/>
  <c r="D268" i="1"/>
  <c r="E267" i="1"/>
  <c r="F267" i="1" s="1"/>
  <c r="C268" i="1"/>
  <c r="W267" i="2" l="1"/>
  <c r="W268" i="2"/>
  <c r="W271" i="2"/>
  <c r="W266" i="2"/>
  <c r="W262" i="2"/>
  <c r="W264" i="2"/>
  <c r="W270" i="2"/>
  <c r="G275" i="2"/>
  <c r="C272" i="2"/>
  <c r="D272" i="2"/>
  <c r="E271" i="2"/>
  <c r="F271" i="2" s="1"/>
  <c r="E268" i="1"/>
  <c r="F268" i="1" s="1"/>
  <c r="D269" i="1"/>
  <c r="C269" i="1"/>
  <c r="W272" i="2" l="1"/>
  <c r="D273" i="2"/>
  <c r="E272" i="2"/>
  <c r="F272" i="2" s="1"/>
  <c r="C273" i="2"/>
  <c r="W273" i="2" s="1"/>
  <c r="D270" i="1"/>
  <c r="E269" i="1"/>
  <c r="F269" i="1" s="1"/>
  <c r="C270" i="1"/>
  <c r="C274" i="2" l="1"/>
  <c r="W274" i="2" s="1"/>
  <c r="D274" i="2"/>
  <c r="E273" i="2"/>
  <c r="F273" i="2" s="1"/>
  <c r="E270" i="1"/>
  <c r="F270" i="1" s="1"/>
  <c r="D271" i="1"/>
  <c r="C271" i="1"/>
  <c r="E274" i="2" l="1"/>
  <c r="F274" i="2" s="1"/>
  <c r="W275" i="2"/>
  <c r="O24" i="2" s="1"/>
  <c r="D272" i="1"/>
  <c r="E271" i="1"/>
  <c r="F271" i="1" s="1"/>
  <c r="C272" i="1"/>
  <c r="E272" i="1" l="1"/>
  <c r="F272" i="1" s="1"/>
  <c r="D273" i="1"/>
  <c r="C273" i="1"/>
  <c r="D274" i="1" l="1"/>
  <c r="E273" i="1"/>
  <c r="F273" i="1" s="1"/>
  <c r="C274" i="1"/>
  <c r="E274" i="1" l="1"/>
  <c r="F274" i="1" s="1"/>
  <c r="D275" i="1"/>
  <c r="C275" i="1"/>
  <c r="D276" i="1" l="1"/>
  <c r="E275" i="1"/>
  <c r="F275" i="1" s="1"/>
  <c r="C276" i="1"/>
  <c r="E276" i="1" s="1"/>
  <c r="F276" i="1" s="1"/>
  <c r="Y275" i="2" l="1"/>
  <c r="O27" i="2" s="1"/>
  <c r="O277" i="1"/>
  <c r="L36" i="1"/>
  <c r="G36" i="1" l="1"/>
  <c r="W40" i="1" l="1"/>
  <c r="W39" i="1"/>
  <c r="W38" i="1"/>
  <c r="W41" i="1"/>
  <c r="W42" i="1"/>
  <c r="W43" i="1"/>
  <c r="W44" i="1"/>
  <c r="W45" i="1"/>
  <c r="W46" i="1"/>
  <c r="W47" i="1"/>
  <c r="W50" i="1"/>
  <c r="W49" i="1"/>
  <c r="W48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6" i="1"/>
  <c r="W85" i="1"/>
  <c r="W84" i="1"/>
  <c r="W87" i="1"/>
  <c r="W88" i="1"/>
  <c r="W89" i="1"/>
  <c r="W90" i="1"/>
  <c r="W91" i="1"/>
  <c r="W92" i="1"/>
  <c r="W93" i="1"/>
  <c r="W94" i="1"/>
  <c r="W95" i="1"/>
  <c r="I96" i="1"/>
  <c r="U96" i="1" s="1"/>
  <c r="L96" i="1" l="1"/>
  <c r="K97" i="1"/>
  <c r="I97" i="1"/>
  <c r="K98" i="1" l="1"/>
  <c r="G98" i="1" s="1"/>
  <c r="I98" i="1"/>
  <c r="G97" i="1"/>
  <c r="G96" i="1"/>
  <c r="W96" i="1" s="1"/>
  <c r="W97" i="1" l="1"/>
  <c r="W98" i="1"/>
  <c r="K99" i="1"/>
  <c r="I99" i="1"/>
  <c r="K100" i="1" l="1"/>
  <c r="G100" i="1" s="1"/>
  <c r="I100" i="1"/>
  <c r="G99" i="1"/>
  <c r="W99" i="1" s="1"/>
  <c r="W100" i="1" l="1"/>
  <c r="K101" i="1"/>
  <c r="I101" i="1"/>
  <c r="K102" i="1" l="1"/>
  <c r="G102" i="1" s="1"/>
  <c r="W102" i="1" s="1"/>
  <c r="G101" i="1"/>
  <c r="W101" i="1" s="1"/>
  <c r="I102" i="1"/>
  <c r="K103" i="1" l="1"/>
  <c r="I103" i="1"/>
  <c r="K104" i="1" l="1"/>
  <c r="G104" i="1" s="1"/>
  <c r="G103" i="1"/>
  <c r="W103" i="1" s="1"/>
  <c r="I104" i="1"/>
  <c r="W104" i="1" l="1"/>
  <c r="K105" i="1"/>
  <c r="G105" i="1" s="1"/>
  <c r="W105" i="1" s="1"/>
  <c r="I105" i="1"/>
  <c r="K106" i="1" l="1"/>
  <c r="G106" i="1" s="1"/>
  <c r="W106" i="1" s="1"/>
  <c r="I106" i="1"/>
  <c r="K107" i="1" l="1"/>
  <c r="G107" i="1" s="1"/>
  <c r="W107" i="1" s="1"/>
  <c r="I107" i="1"/>
  <c r="K108" i="1" l="1"/>
  <c r="I108" i="1"/>
  <c r="U108" i="1" s="1"/>
  <c r="I109" i="1" l="1"/>
  <c r="I110" i="1" s="1"/>
  <c r="L108" i="1"/>
  <c r="K109" i="1"/>
  <c r="K111" i="1" l="1"/>
  <c r="G111" i="1" s="1"/>
  <c r="K110" i="1"/>
  <c r="G110" i="1" s="1"/>
  <c r="I111" i="1"/>
  <c r="G109" i="1"/>
  <c r="K112" i="1" l="1"/>
  <c r="I112" i="1"/>
  <c r="G108" i="1"/>
  <c r="W108" i="1" s="1"/>
  <c r="W110" i="1" l="1"/>
  <c r="W109" i="1"/>
  <c r="W111" i="1"/>
  <c r="K113" i="1"/>
  <c r="G113" i="1" s="1"/>
  <c r="I113" i="1"/>
  <c r="G112" i="1"/>
  <c r="W112" i="1" s="1"/>
  <c r="W113" i="1" l="1"/>
  <c r="K114" i="1"/>
  <c r="I114" i="1"/>
  <c r="K115" i="1" l="1"/>
  <c r="G114" i="1"/>
  <c r="W114" i="1" s="1"/>
  <c r="I115" i="1"/>
  <c r="G115" i="1"/>
  <c r="W115" i="1" s="1"/>
  <c r="K116" i="1" l="1"/>
  <c r="G116" i="1" s="1"/>
  <c r="W116" i="1" s="1"/>
  <c r="I116" i="1"/>
  <c r="K117" i="1" l="1"/>
  <c r="I117" i="1"/>
  <c r="K118" i="1" l="1"/>
  <c r="G118" i="1" s="1"/>
  <c r="G117" i="1"/>
  <c r="W117" i="1" s="1"/>
  <c r="I118" i="1"/>
  <c r="W118" i="1" l="1"/>
  <c r="K119" i="1"/>
  <c r="G119" i="1" s="1"/>
  <c r="W119" i="1" s="1"/>
  <c r="I119" i="1"/>
  <c r="K120" i="1" l="1"/>
  <c r="I120" i="1"/>
  <c r="U120" i="1" s="1"/>
  <c r="L120" i="1" l="1"/>
  <c r="K121" i="1"/>
  <c r="G121" i="1" s="1"/>
  <c r="I121" i="1"/>
  <c r="K122" i="1" l="1"/>
  <c r="G122" i="1" s="1"/>
  <c r="I122" i="1"/>
  <c r="K123" i="1" l="1"/>
  <c r="G123" i="1" s="1"/>
  <c r="I123" i="1"/>
  <c r="G120" i="1"/>
  <c r="W123" i="1" l="1"/>
  <c r="W120" i="1"/>
  <c r="W121" i="1"/>
  <c r="W122" i="1"/>
  <c r="K124" i="1"/>
  <c r="G124" i="1" s="1"/>
  <c r="W124" i="1" s="1"/>
  <c r="I124" i="1"/>
  <c r="K125" i="1" l="1"/>
  <c r="I125" i="1"/>
  <c r="G125" i="1"/>
  <c r="W125" i="1" s="1"/>
  <c r="K126" i="1" l="1"/>
  <c r="G126" i="1" s="1"/>
  <c r="W126" i="1" s="1"/>
  <c r="I126" i="1"/>
  <c r="K127" i="1" l="1"/>
  <c r="G127" i="1" s="1"/>
  <c r="W127" i="1" s="1"/>
  <c r="I127" i="1"/>
  <c r="K128" i="1" l="1"/>
  <c r="G128" i="1" s="1"/>
  <c r="W128" i="1" s="1"/>
  <c r="I128" i="1"/>
  <c r="K129" i="1" l="1"/>
  <c r="G129" i="1" s="1"/>
  <c r="W129" i="1" s="1"/>
  <c r="I129" i="1"/>
  <c r="K130" i="1" l="1"/>
  <c r="G130" i="1" s="1"/>
  <c r="W130" i="1" s="1"/>
  <c r="I130" i="1"/>
  <c r="K131" i="1" l="1"/>
  <c r="I131" i="1"/>
  <c r="G131" i="1"/>
  <c r="W131" i="1" s="1"/>
  <c r="K132" i="1" l="1"/>
  <c r="I132" i="1"/>
  <c r="U132" i="1" s="1"/>
  <c r="L132" i="1" l="1"/>
  <c r="K133" i="1"/>
  <c r="G133" i="1" s="1"/>
  <c r="I133" i="1"/>
  <c r="K134" i="1" l="1"/>
  <c r="G134" i="1" s="1"/>
  <c r="I134" i="1"/>
  <c r="K135" i="1" l="1"/>
  <c r="G135" i="1" s="1"/>
  <c r="I135" i="1"/>
  <c r="G132" i="1"/>
  <c r="W135" i="1" l="1"/>
  <c r="W132" i="1"/>
  <c r="W133" i="1"/>
  <c r="W134" i="1"/>
  <c r="K136" i="1"/>
  <c r="G136" i="1" s="1"/>
  <c r="W136" i="1" s="1"/>
  <c r="I136" i="1"/>
  <c r="K137" i="1" l="1"/>
  <c r="G137" i="1" s="1"/>
  <c r="W137" i="1" s="1"/>
  <c r="I137" i="1"/>
  <c r="K138" i="1" l="1"/>
  <c r="G138" i="1" s="1"/>
  <c r="W138" i="1" s="1"/>
  <c r="I138" i="1"/>
  <c r="K139" i="1" l="1"/>
  <c r="G139" i="1" s="1"/>
  <c r="W139" i="1" s="1"/>
  <c r="I139" i="1"/>
  <c r="K140" i="1" l="1"/>
  <c r="G140" i="1" s="1"/>
  <c r="W140" i="1" s="1"/>
  <c r="I140" i="1"/>
  <c r="K141" i="1" l="1"/>
  <c r="G141" i="1" s="1"/>
  <c r="W141" i="1" s="1"/>
  <c r="I141" i="1"/>
  <c r="K142" i="1" l="1"/>
  <c r="G142" i="1" s="1"/>
  <c r="W142" i="1" s="1"/>
  <c r="I142" i="1"/>
  <c r="K143" i="1" l="1"/>
  <c r="G143" i="1" s="1"/>
  <c r="W143" i="1" s="1"/>
  <c r="I143" i="1"/>
  <c r="K144" i="1" l="1"/>
  <c r="I144" i="1"/>
  <c r="U144" i="1" s="1"/>
  <c r="L144" i="1" l="1"/>
  <c r="K145" i="1"/>
  <c r="G145" i="1" s="1"/>
  <c r="I145" i="1"/>
  <c r="K146" i="1" l="1"/>
  <c r="G146" i="1" s="1"/>
  <c r="I146" i="1"/>
  <c r="K147" i="1" l="1"/>
  <c r="G147" i="1" s="1"/>
  <c r="I147" i="1"/>
  <c r="G144" i="1"/>
  <c r="W147" i="1" l="1"/>
  <c r="W144" i="1"/>
  <c r="W145" i="1"/>
  <c r="W146" i="1"/>
  <c r="K148" i="1"/>
  <c r="G148" i="1" s="1"/>
  <c r="W148" i="1" s="1"/>
  <c r="I148" i="1"/>
  <c r="K149" i="1" l="1"/>
  <c r="G149" i="1" s="1"/>
  <c r="W149" i="1" s="1"/>
  <c r="I149" i="1"/>
  <c r="K150" i="1" l="1"/>
  <c r="G150" i="1" s="1"/>
  <c r="W150" i="1" s="1"/>
  <c r="J277" i="1"/>
  <c r="I150" i="1"/>
  <c r="K151" i="1" l="1"/>
  <c r="G151" i="1" s="1"/>
  <c r="W151" i="1" s="1"/>
  <c r="I151" i="1"/>
  <c r="K152" i="1" l="1"/>
  <c r="G152" i="1" s="1"/>
  <c r="W152" i="1" s="1"/>
  <c r="I152" i="1"/>
  <c r="K153" i="1" l="1"/>
  <c r="G153" i="1" s="1"/>
  <c r="W153" i="1" s="1"/>
  <c r="I153" i="1"/>
  <c r="K154" i="1" l="1"/>
  <c r="G154" i="1" s="1"/>
  <c r="W154" i="1" s="1"/>
  <c r="I154" i="1"/>
  <c r="K155" i="1" l="1"/>
  <c r="G155" i="1" s="1"/>
  <c r="W155" i="1" s="1"/>
  <c r="I155" i="1"/>
  <c r="K156" i="1" l="1"/>
  <c r="I156" i="1"/>
  <c r="U156" i="1" s="1"/>
  <c r="L156" i="1" l="1"/>
  <c r="K157" i="1"/>
  <c r="G157" i="1" s="1"/>
  <c r="I157" i="1"/>
  <c r="K158" i="1" l="1"/>
  <c r="G158" i="1" s="1"/>
  <c r="I158" i="1"/>
  <c r="K159" i="1" l="1"/>
  <c r="G159" i="1" s="1"/>
  <c r="I159" i="1"/>
  <c r="G156" i="1"/>
  <c r="W159" i="1" l="1"/>
  <c r="W156" i="1"/>
  <c r="W157" i="1"/>
  <c r="W158" i="1"/>
  <c r="K160" i="1"/>
  <c r="I160" i="1"/>
  <c r="K161" i="1" l="1"/>
  <c r="G161" i="1" s="1"/>
  <c r="I161" i="1"/>
  <c r="G160" i="1"/>
  <c r="W160" i="1" s="1"/>
  <c r="W161" i="1" l="1"/>
  <c r="K162" i="1"/>
  <c r="I162" i="1"/>
  <c r="K163" i="1" l="1"/>
  <c r="G163" i="1" s="1"/>
  <c r="I163" i="1"/>
  <c r="G162" i="1"/>
  <c r="W162" i="1" s="1"/>
  <c r="W163" i="1" l="1"/>
  <c r="K164" i="1"/>
  <c r="I164" i="1"/>
  <c r="K165" i="1" l="1"/>
  <c r="G165" i="1" s="1"/>
  <c r="I165" i="1"/>
  <c r="G164" i="1"/>
  <c r="W164" i="1" s="1"/>
  <c r="W165" i="1" l="1"/>
  <c r="K166" i="1"/>
  <c r="G166" i="1" s="1"/>
  <c r="W166" i="1" s="1"/>
  <c r="I166" i="1"/>
  <c r="K167" i="1" l="1"/>
  <c r="G167" i="1" s="1"/>
  <c r="W167" i="1" s="1"/>
  <c r="I167" i="1"/>
  <c r="K168" i="1" l="1"/>
  <c r="I168" i="1"/>
  <c r="U168" i="1" s="1"/>
  <c r="K169" i="1" l="1"/>
  <c r="G169" i="1" s="1"/>
  <c r="I169" i="1"/>
  <c r="K170" i="1" l="1"/>
  <c r="G170" i="1" s="1"/>
  <c r="I170" i="1"/>
  <c r="L168" i="1"/>
  <c r="I171" i="1" l="1"/>
  <c r="K171" i="1"/>
  <c r="G171" i="1" s="1"/>
  <c r="G168" i="1"/>
  <c r="W170" i="1" s="1"/>
  <c r="W171" i="1" l="1"/>
  <c r="W168" i="1"/>
  <c r="W169" i="1"/>
  <c r="K172" i="1"/>
  <c r="G172" i="1" s="1"/>
  <c r="W172" i="1" s="1"/>
  <c r="I172" i="1"/>
  <c r="K173" i="1" l="1"/>
  <c r="G173" i="1" s="1"/>
  <c r="W173" i="1" s="1"/>
  <c r="I173" i="1"/>
  <c r="K174" i="1" l="1"/>
  <c r="G174" i="1" s="1"/>
  <c r="W174" i="1" s="1"/>
  <c r="I174" i="1"/>
  <c r="K175" i="1" l="1"/>
  <c r="G175" i="1" s="1"/>
  <c r="W175" i="1" s="1"/>
  <c r="I175" i="1"/>
  <c r="K176" i="1" l="1"/>
  <c r="G176" i="1" s="1"/>
  <c r="W176" i="1" s="1"/>
  <c r="I176" i="1"/>
  <c r="K177" i="1" l="1"/>
  <c r="G177" i="1" s="1"/>
  <c r="W177" i="1" s="1"/>
  <c r="I177" i="1"/>
  <c r="K178" i="1" l="1"/>
  <c r="G178" i="1" s="1"/>
  <c r="W178" i="1" s="1"/>
  <c r="I178" i="1"/>
  <c r="K179" i="1" l="1"/>
  <c r="G179" i="1" s="1"/>
  <c r="W179" i="1" s="1"/>
  <c r="I179" i="1"/>
  <c r="K180" i="1" l="1"/>
  <c r="I180" i="1"/>
  <c r="U180" i="1" s="1"/>
  <c r="I181" i="1" l="1"/>
  <c r="K181" i="1"/>
  <c r="G181" i="1" s="1"/>
  <c r="L180" i="1" l="1"/>
  <c r="K182" i="1"/>
  <c r="G182" i="1" s="1"/>
  <c r="I182" i="1"/>
  <c r="K183" i="1" l="1"/>
  <c r="G183" i="1" s="1"/>
  <c r="I183" i="1"/>
  <c r="G180" i="1"/>
  <c r="W183" i="1" l="1"/>
  <c r="W180" i="1"/>
  <c r="W181" i="1"/>
  <c r="W182" i="1"/>
  <c r="K184" i="1"/>
  <c r="G184" i="1" s="1"/>
  <c r="W184" i="1" s="1"/>
  <c r="I184" i="1"/>
  <c r="K185" i="1" l="1"/>
  <c r="G185" i="1" s="1"/>
  <c r="W185" i="1" s="1"/>
  <c r="I185" i="1"/>
  <c r="K186" i="1" l="1"/>
  <c r="G186" i="1" s="1"/>
  <c r="W186" i="1" s="1"/>
  <c r="I186" i="1"/>
  <c r="K187" i="1" l="1"/>
  <c r="G187" i="1" s="1"/>
  <c r="W187" i="1" s="1"/>
  <c r="I187" i="1"/>
  <c r="K188" i="1" l="1"/>
  <c r="G188" i="1" s="1"/>
  <c r="W188" i="1" s="1"/>
  <c r="I188" i="1"/>
  <c r="K189" i="1" l="1"/>
  <c r="G189" i="1" s="1"/>
  <c r="W189" i="1" s="1"/>
  <c r="I189" i="1"/>
  <c r="K190" i="1" l="1"/>
  <c r="G190" i="1" s="1"/>
  <c r="W190" i="1" s="1"/>
  <c r="I190" i="1"/>
  <c r="I191" i="1" l="1"/>
  <c r="K191" i="1"/>
  <c r="G191" i="1" s="1"/>
  <c r="W191" i="1" s="1"/>
  <c r="K192" i="1" l="1"/>
  <c r="I192" i="1"/>
  <c r="U192" i="1" s="1"/>
  <c r="K193" i="1" l="1"/>
  <c r="G193" i="1" s="1"/>
  <c r="I193" i="1"/>
  <c r="L192" i="1" l="1"/>
  <c r="K194" i="1"/>
  <c r="G194" i="1" s="1"/>
  <c r="I194" i="1"/>
  <c r="K195" i="1" l="1"/>
  <c r="G195" i="1" s="1"/>
  <c r="I195" i="1"/>
  <c r="G192" i="1"/>
  <c r="W195" i="1" l="1"/>
  <c r="W192" i="1"/>
  <c r="W193" i="1"/>
  <c r="W194" i="1"/>
  <c r="K196" i="1"/>
  <c r="G196" i="1" s="1"/>
  <c r="W196" i="1" s="1"/>
  <c r="I196" i="1"/>
  <c r="K197" i="1" l="1"/>
  <c r="G197" i="1" s="1"/>
  <c r="W197" i="1" s="1"/>
  <c r="I197" i="1"/>
  <c r="K198" i="1" l="1"/>
  <c r="G198" i="1" s="1"/>
  <c r="W198" i="1" s="1"/>
  <c r="I198" i="1"/>
  <c r="K199" i="1" l="1"/>
  <c r="G199" i="1" s="1"/>
  <c r="W199" i="1" s="1"/>
  <c r="I199" i="1"/>
  <c r="K200" i="1" l="1"/>
  <c r="G200" i="1" s="1"/>
  <c r="W200" i="1" s="1"/>
  <c r="I200" i="1"/>
  <c r="K201" i="1" l="1"/>
  <c r="G201" i="1" s="1"/>
  <c r="W201" i="1" s="1"/>
  <c r="I201" i="1"/>
  <c r="K202" i="1" l="1"/>
  <c r="G202" i="1" s="1"/>
  <c r="W202" i="1" s="1"/>
  <c r="I202" i="1"/>
  <c r="K203" i="1" l="1"/>
  <c r="G203" i="1" s="1"/>
  <c r="W203" i="1" s="1"/>
  <c r="I203" i="1"/>
  <c r="K204" i="1" l="1"/>
  <c r="I204" i="1"/>
  <c r="U204" i="1" s="1"/>
  <c r="K205" i="1" l="1"/>
  <c r="G205" i="1" s="1"/>
  <c r="I205" i="1"/>
  <c r="K206" i="1" l="1"/>
  <c r="G206" i="1" s="1"/>
  <c r="I206" i="1"/>
  <c r="L204" i="1"/>
  <c r="K207" i="1" l="1"/>
  <c r="G207" i="1" s="1"/>
  <c r="I207" i="1"/>
  <c r="G204" i="1"/>
  <c r="W207" i="1" l="1"/>
  <c r="W204" i="1"/>
  <c r="W205" i="1"/>
  <c r="W206" i="1"/>
  <c r="K208" i="1"/>
  <c r="G208" i="1" s="1"/>
  <c r="W208" i="1" s="1"/>
  <c r="I208" i="1"/>
  <c r="K209" i="1" l="1"/>
  <c r="G209" i="1" s="1"/>
  <c r="W209" i="1" s="1"/>
  <c r="I209" i="1"/>
  <c r="K210" i="1" l="1"/>
  <c r="G210" i="1" s="1"/>
  <c r="W210" i="1" s="1"/>
  <c r="I210" i="1"/>
  <c r="K211" i="1" l="1"/>
  <c r="G211" i="1" s="1"/>
  <c r="W211" i="1" s="1"/>
  <c r="I211" i="1"/>
  <c r="K212" i="1" l="1"/>
  <c r="G212" i="1" s="1"/>
  <c r="W212" i="1" s="1"/>
  <c r="I212" i="1"/>
  <c r="K213" i="1" l="1"/>
  <c r="G213" i="1" s="1"/>
  <c r="W213" i="1" s="1"/>
  <c r="I213" i="1"/>
  <c r="K214" i="1" l="1"/>
  <c r="G214" i="1" s="1"/>
  <c r="W214" i="1" s="1"/>
  <c r="I214" i="1"/>
  <c r="K215" i="1" l="1"/>
  <c r="G215" i="1" s="1"/>
  <c r="W215" i="1" s="1"/>
  <c r="I215" i="1"/>
  <c r="K216" i="1" l="1"/>
  <c r="I216" i="1"/>
  <c r="U216" i="1" s="1"/>
  <c r="K217" i="1" l="1"/>
  <c r="G217" i="1" s="1"/>
  <c r="I217" i="1"/>
  <c r="K218" i="1" l="1"/>
  <c r="G218" i="1" s="1"/>
  <c r="I218" i="1"/>
  <c r="L216" i="1"/>
  <c r="K219" i="1" l="1"/>
  <c r="G219" i="1" s="1"/>
  <c r="I219" i="1"/>
  <c r="G216" i="1"/>
  <c r="W219" i="1" l="1"/>
  <c r="W216" i="1"/>
  <c r="W217" i="1"/>
  <c r="W218" i="1"/>
  <c r="K220" i="1"/>
  <c r="G220" i="1" s="1"/>
  <c r="W220" i="1" s="1"/>
  <c r="I220" i="1"/>
  <c r="K221" i="1" l="1"/>
  <c r="G221" i="1" s="1"/>
  <c r="W221" i="1" s="1"/>
  <c r="I221" i="1"/>
  <c r="K222" i="1" l="1"/>
  <c r="G222" i="1" s="1"/>
  <c r="W222" i="1" s="1"/>
  <c r="I222" i="1"/>
  <c r="K223" i="1" l="1"/>
  <c r="G223" i="1" s="1"/>
  <c r="W223" i="1" s="1"/>
  <c r="I223" i="1"/>
  <c r="K224" i="1" l="1"/>
  <c r="G224" i="1" s="1"/>
  <c r="W224" i="1" s="1"/>
  <c r="I224" i="1"/>
  <c r="K225" i="1" l="1"/>
  <c r="G225" i="1" s="1"/>
  <c r="W225" i="1" s="1"/>
  <c r="I225" i="1"/>
  <c r="K226" i="1" l="1"/>
  <c r="G226" i="1" s="1"/>
  <c r="W226" i="1" s="1"/>
  <c r="I226" i="1"/>
  <c r="K227" i="1" l="1"/>
  <c r="G227" i="1" s="1"/>
  <c r="W227" i="1" s="1"/>
  <c r="I227" i="1"/>
  <c r="K228" i="1" l="1"/>
  <c r="I228" i="1"/>
  <c r="U228" i="1" s="1"/>
  <c r="L228" i="1" l="1"/>
  <c r="K229" i="1"/>
  <c r="G229" i="1" s="1"/>
  <c r="I229" i="1"/>
  <c r="G228" i="1" l="1"/>
  <c r="W228" i="1" s="1"/>
  <c r="K230" i="1"/>
  <c r="G230" i="1" s="1"/>
  <c r="I230" i="1"/>
  <c r="W230" i="1" l="1"/>
  <c r="W229" i="1"/>
  <c r="K231" i="1"/>
  <c r="G231" i="1" s="1"/>
  <c r="W231" i="1" s="1"/>
  <c r="I231" i="1"/>
  <c r="K232" i="1" l="1"/>
  <c r="G232" i="1" s="1"/>
  <c r="W232" i="1" s="1"/>
  <c r="I232" i="1"/>
  <c r="K233" i="1" l="1"/>
  <c r="G233" i="1" s="1"/>
  <c r="W233" i="1" s="1"/>
  <c r="I233" i="1"/>
  <c r="K234" i="1" l="1"/>
  <c r="G234" i="1" s="1"/>
  <c r="W234" i="1" s="1"/>
  <c r="I234" i="1"/>
  <c r="K235" i="1" l="1"/>
  <c r="G235" i="1" s="1"/>
  <c r="W235" i="1" s="1"/>
  <c r="I235" i="1"/>
  <c r="K236" i="1" l="1"/>
  <c r="G236" i="1" s="1"/>
  <c r="W236" i="1" s="1"/>
  <c r="I236" i="1"/>
  <c r="K237" i="1" l="1"/>
  <c r="G237" i="1" s="1"/>
  <c r="W237" i="1" s="1"/>
  <c r="I237" i="1"/>
  <c r="K238" i="1" l="1"/>
  <c r="G238" i="1" s="1"/>
  <c r="W238" i="1" s="1"/>
  <c r="I238" i="1"/>
  <c r="K239" i="1" l="1"/>
  <c r="G239" i="1" s="1"/>
  <c r="W239" i="1" s="1"/>
  <c r="I239" i="1"/>
  <c r="K240" i="1" l="1"/>
  <c r="I240" i="1"/>
  <c r="U240" i="1" s="1"/>
  <c r="L240" i="1" l="1"/>
  <c r="G240" i="1" s="1"/>
  <c r="W240" i="1" s="1"/>
  <c r="K241" i="1"/>
  <c r="G241" i="1" s="1"/>
  <c r="I241" i="1"/>
  <c r="W241" i="1" l="1"/>
  <c r="K242" i="1"/>
  <c r="G242" i="1" s="1"/>
  <c r="W242" i="1" s="1"/>
  <c r="I242" i="1"/>
  <c r="K243" i="1" l="1"/>
  <c r="G243" i="1" s="1"/>
  <c r="W243" i="1" s="1"/>
  <c r="I243" i="1"/>
  <c r="K244" i="1" l="1"/>
  <c r="G244" i="1" s="1"/>
  <c r="W244" i="1" s="1"/>
  <c r="I244" i="1"/>
  <c r="K245" i="1" l="1"/>
  <c r="G245" i="1" s="1"/>
  <c r="W245" i="1" s="1"/>
  <c r="I245" i="1"/>
  <c r="K246" i="1" l="1"/>
  <c r="G246" i="1" s="1"/>
  <c r="W246" i="1" s="1"/>
  <c r="I246" i="1"/>
  <c r="K247" i="1" l="1"/>
  <c r="G247" i="1" s="1"/>
  <c r="W247" i="1" s="1"/>
  <c r="I247" i="1"/>
  <c r="K248" i="1" l="1"/>
  <c r="G248" i="1" s="1"/>
  <c r="W248" i="1" s="1"/>
  <c r="I248" i="1"/>
  <c r="K249" i="1" l="1"/>
  <c r="G249" i="1" s="1"/>
  <c r="W249" i="1" s="1"/>
  <c r="I249" i="1"/>
  <c r="K250" i="1" l="1"/>
  <c r="G250" i="1" s="1"/>
  <c r="W250" i="1" s="1"/>
  <c r="I250" i="1"/>
  <c r="K251" i="1" l="1"/>
  <c r="G251" i="1" s="1"/>
  <c r="W251" i="1" s="1"/>
  <c r="I251" i="1"/>
  <c r="K252" i="1" l="1"/>
  <c r="I252" i="1"/>
  <c r="U252" i="1" s="1"/>
  <c r="L252" i="1" l="1"/>
  <c r="K253" i="1"/>
  <c r="G253" i="1" s="1"/>
  <c r="I253" i="1"/>
  <c r="G252" i="1" l="1"/>
  <c r="W252" i="1" s="1"/>
  <c r="K254" i="1"/>
  <c r="G254" i="1" s="1"/>
  <c r="W254" i="1" s="1"/>
  <c r="I254" i="1"/>
  <c r="W253" i="1" l="1"/>
  <c r="K255" i="1"/>
  <c r="G255" i="1" s="1"/>
  <c r="W255" i="1" s="1"/>
  <c r="I255" i="1"/>
  <c r="K256" i="1" l="1"/>
  <c r="G256" i="1" s="1"/>
  <c r="W256" i="1" s="1"/>
  <c r="I256" i="1"/>
  <c r="K257" i="1" l="1"/>
  <c r="G257" i="1" s="1"/>
  <c r="W257" i="1" s="1"/>
  <c r="I257" i="1"/>
  <c r="K258" i="1" l="1"/>
  <c r="G258" i="1" s="1"/>
  <c r="W258" i="1" s="1"/>
  <c r="I258" i="1"/>
  <c r="K259" i="1" l="1"/>
  <c r="G259" i="1" s="1"/>
  <c r="W259" i="1" s="1"/>
  <c r="I259" i="1"/>
  <c r="K260" i="1" l="1"/>
  <c r="G260" i="1" s="1"/>
  <c r="W260" i="1" s="1"/>
  <c r="I260" i="1"/>
  <c r="K261" i="1" l="1"/>
  <c r="G261" i="1" s="1"/>
  <c r="W261" i="1" s="1"/>
  <c r="I261" i="1"/>
  <c r="K262" i="1" l="1"/>
  <c r="G262" i="1" s="1"/>
  <c r="W262" i="1" s="1"/>
  <c r="I262" i="1"/>
  <c r="K263" i="1" l="1"/>
  <c r="G263" i="1" s="1"/>
  <c r="W263" i="1" s="1"/>
  <c r="I263" i="1"/>
  <c r="K264" i="1" l="1"/>
  <c r="I264" i="1"/>
  <c r="U264" i="1" s="1"/>
  <c r="K265" i="1" l="1"/>
  <c r="G265" i="1" s="1"/>
  <c r="I265" i="1"/>
  <c r="K266" i="1" l="1"/>
  <c r="G266" i="1" s="1"/>
  <c r="I266" i="1"/>
  <c r="L264" i="1"/>
  <c r="U277" i="1"/>
  <c r="K267" i="1" l="1"/>
  <c r="G267" i="1" s="1"/>
  <c r="I267" i="1"/>
  <c r="L277" i="1"/>
  <c r="G264" i="1"/>
  <c r="W267" i="1" l="1"/>
  <c r="W264" i="1"/>
  <c r="W265" i="1"/>
  <c r="W266" i="1"/>
  <c r="K268" i="1"/>
  <c r="G268" i="1" s="1"/>
  <c r="W268" i="1" s="1"/>
  <c r="I268" i="1"/>
  <c r="K269" i="1" l="1"/>
  <c r="G269" i="1" s="1"/>
  <c r="W269" i="1" s="1"/>
  <c r="I269" i="1"/>
  <c r="K270" i="1" l="1"/>
  <c r="G270" i="1" s="1"/>
  <c r="W270" i="1" s="1"/>
  <c r="I270" i="1"/>
  <c r="K271" i="1" l="1"/>
  <c r="G271" i="1" s="1"/>
  <c r="W271" i="1" s="1"/>
  <c r="I271" i="1"/>
  <c r="K272" i="1" l="1"/>
  <c r="G272" i="1" s="1"/>
  <c r="W272" i="1" s="1"/>
  <c r="I272" i="1"/>
  <c r="K273" i="1" l="1"/>
  <c r="G273" i="1" s="1"/>
  <c r="W273" i="1" s="1"/>
  <c r="I273" i="1"/>
  <c r="K274" i="1" l="1"/>
  <c r="G274" i="1" s="1"/>
  <c r="W274" i="1" s="1"/>
  <c r="I274" i="1"/>
  <c r="K275" i="1" l="1"/>
  <c r="G275" i="1" s="1"/>
  <c r="W275" i="1" s="1"/>
  <c r="I275" i="1"/>
  <c r="K276" i="1" l="1"/>
  <c r="I276" i="1"/>
  <c r="G276" i="1" l="1"/>
  <c r="W276" i="1" s="1"/>
  <c r="K277" i="1"/>
  <c r="X277" i="1" s="1"/>
  <c r="O28" i="1" l="1"/>
  <c r="Y277" i="1"/>
  <c r="G277" i="1"/>
  <c r="O29" i="1" l="1"/>
  <c r="O26" i="1"/>
</calcChain>
</file>

<file path=xl/sharedStrings.xml><?xml version="1.0" encoding="utf-8"?>
<sst xmlns="http://schemas.openxmlformats.org/spreadsheetml/2006/main" count="152" uniqueCount="71">
  <si>
    <t>Дата надання кредиту:</t>
  </si>
  <si>
    <t>Сумма кредиту:</t>
  </si>
  <si>
    <t>Термін кредитування:</t>
  </si>
  <si>
    <t>місяців</t>
  </si>
  <si>
    <t>% річних</t>
  </si>
  <si>
    <t>інші послуги банку</t>
  </si>
  <si>
    <t>Розрахунковий місяць</t>
  </si>
  <si>
    <t>з</t>
  </si>
  <si>
    <t>по</t>
  </si>
  <si>
    <t>розрахунково-касове обслуговування</t>
  </si>
  <si>
    <t>гривень</t>
  </si>
  <si>
    <t>Види платежів за кредитом</t>
  </si>
  <si>
    <t>Кількість днів у розрахунковому періоді</t>
  </si>
  <si>
    <t>платежі за додаткові та супутні послуги</t>
  </si>
  <si>
    <t>банку</t>
  </si>
  <si>
    <t>за обслуговування кредитної заборгованості</t>
  </si>
  <si>
    <t>комісія за надання кредиту</t>
  </si>
  <si>
    <t>кредитного посередника (за наявності)</t>
  </si>
  <si>
    <t>комісійний збір</t>
  </si>
  <si>
    <t>інша плата за послуги кредитного посередника</t>
  </si>
  <si>
    <t>третіх осіб</t>
  </si>
  <si>
    <t>послуги нотаріуса</t>
  </si>
  <si>
    <t>послуги оцінювача</t>
  </si>
  <si>
    <t>послуги страховика</t>
  </si>
  <si>
    <t>х</t>
  </si>
  <si>
    <t>Усього:</t>
  </si>
  <si>
    <r>
      <t>Дата видачі кредиту/</t>
    </r>
    <r>
      <rPr>
        <b/>
        <u/>
        <sz val="10"/>
        <rFont val="Calibri"/>
        <family val="2"/>
        <charset val="204"/>
        <scheme val="minor"/>
      </rPr>
      <t>дата платежу</t>
    </r>
  </si>
  <si>
    <t>Кінцева дата погашення кредиту</t>
  </si>
  <si>
    <t>інші послуги третіх осіб, в т.ч. податкові платежі</t>
  </si>
  <si>
    <t>Залишок заборгованості за кредитом</t>
  </si>
  <si>
    <t>Загальні витрати</t>
  </si>
  <si>
    <t>Комісія за надання кредиту</t>
  </si>
  <si>
    <t>Комісія за відкриття поточного рахунку</t>
  </si>
  <si>
    <t>Плата за отримання інформації в ДРОРМ</t>
  </si>
  <si>
    <t>мінімальний строк кредиту - 12 місяців, максимальний - 240 місяців</t>
  </si>
  <si>
    <t>150,00 гривень за один витяг</t>
  </si>
  <si>
    <t>№ платежу</t>
  </si>
  <si>
    <t>згідно тарифів банку</t>
  </si>
  <si>
    <t>Страхування від нещасних випадків, до надання кредиту</t>
  </si>
  <si>
    <t>Загальні витрати перед наданням кредиту, грн</t>
  </si>
  <si>
    <t>(наведені нижче розрахунки є орієнтовними)</t>
  </si>
  <si>
    <t>Комірки, доступні для заповнення клієнтом виділені наступним кольором:</t>
  </si>
  <si>
    <t>1,5% від суми кредиту</t>
  </si>
  <si>
    <t xml:space="preserve">Загальна вартість кредиту, грн. </t>
  </si>
  <si>
    <t xml:space="preserve">Загальні витрати по кредиту, грн. </t>
  </si>
  <si>
    <t>Реальна процентна ставка, % річних</t>
  </si>
  <si>
    <t>в залежності від строку кредитування</t>
  </si>
  <si>
    <r>
      <t>Чиста сума кредиту/</t>
    </r>
    <r>
      <rPr>
        <b/>
        <u/>
        <sz val="10"/>
        <rFont val="Calibri"/>
        <family val="2"/>
        <charset val="204"/>
        <scheme val="minor"/>
      </rPr>
      <t xml:space="preserve">сума платежу за розрахунковий період, грн
</t>
    </r>
  </si>
  <si>
    <t xml:space="preserve">Реальна процентна ставка, % </t>
  </si>
  <si>
    <t>Загальна вартість кредиту, грн</t>
  </si>
  <si>
    <t>Загальні витрати по кредиту, грн</t>
  </si>
  <si>
    <t>проценти за користування кредитом</t>
  </si>
  <si>
    <t>сума кредиту за договором</t>
  </si>
  <si>
    <t>сума кредиту не менше 50 000 грн та не більше 75% вартості квартири, не більше 10 000 000 грн</t>
  </si>
  <si>
    <t>Загальна вартість квартири:</t>
  </si>
  <si>
    <t>Процентна ставка:</t>
  </si>
  <si>
    <t>Послуги нотаріуса при оформленні договору іпотеки</t>
  </si>
  <si>
    <t>Страхування квартири, до надання кредиту</t>
  </si>
  <si>
    <t>% від залишку по кредиту, щорічно</t>
  </si>
  <si>
    <t>Графік погашення: ануїтет</t>
  </si>
  <si>
    <t>Графік погашення: класичний, в т.ч. кредитна лінія</t>
  </si>
  <si>
    <t>сума кредиту не менше 50 000 грн та не більше 55% вартості будитнку та земельної ділянки, не більше 10 000 000 грн</t>
  </si>
  <si>
    <t>% від вартості майна, щорічно (в залежності від тарифів СК)</t>
  </si>
  <si>
    <t>% від залишку по кредиту, щорічно (в залежності від тарифів СК)</t>
  </si>
  <si>
    <t>Орієнтовний графік погашення, умови кредитування та детальний розпис платежів та визначення загальної вартості кредиту і реальної річної процентної ставки
(забезпечення - житловий будинок та земельна ділянка)</t>
  </si>
  <si>
    <t>максимальна, в залежності від строку кредитування</t>
  </si>
  <si>
    <t>1,5% від суми кредиту, максимально</t>
  </si>
  <si>
    <t>0,1% від вартості майна + 6 000 гривень</t>
  </si>
  <si>
    <t>,</t>
  </si>
  <si>
    <t>0,1% від вартості майна +6 000 гривень</t>
  </si>
  <si>
    <t>% від вартості нерухомості, щорічно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</si>
</sst>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indexed="8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20" fillId="0" borderId="0" xfId="0" applyFont="1" applyFill="1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34" fillId="0" borderId="0" xfId="0" applyFont="1" applyFill="1" applyProtection="1">
      <protection hidden="1"/>
    </xf>
    <xf numFmtId="14" fontId="21" fillId="0" borderId="0" xfId="0" applyNumberFormat="1" applyFont="1" applyFill="1" applyBorder="1" applyAlignment="1" applyProtection="1">
      <alignment vertical="center" wrapText="1"/>
      <protection hidden="1"/>
    </xf>
    <xf numFmtId="2" fontId="18" fillId="0" borderId="0" xfId="0" applyNumberFormat="1" applyFont="1" applyFill="1" applyBorder="1" applyAlignment="1" applyProtection="1">
      <alignment vertical="center" wrapText="1"/>
      <protection hidden="1"/>
    </xf>
    <xf numFmtId="14" fontId="29" fillId="0" borderId="0" xfId="0" applyNumberFormat="1" applyFont="1" applyFill="1" applyBorder="1" applyAlignment="1" applyProtection="1">
      <alignment horizontal="left" vertical="center" wrapText="1"/>
      <protection hidden="1"/>
    </xf>
    <xf numFmtId="10" fontId="20" fillId="0" borderId="0" xfId="0" applyNumberFormat="1" applyFont="1" applyFill="1" applyProtection="1">
      <protection hidden="1"/>
    </xf>
    <xf numFmtId="0" fontId="25" fillId="0" borderId="0" xfId="0" applyFont="1" applyFill="1" applyProtection="1">
      <protection hidden="1"/>
    </xf>
    <xf numFmtId="10" fontId="19" fillId="34" borderId="0" xfId="0" applyNumberFormat="1" applyFont="1" applyFill="1" applyBorder="1" applyAlignment="1" applyProtection="1">
      <alignment horizontal="center" vertical="top" wrapText="1"/>
      <protection hidden="1"/>
    </xf>
    <xf numFmtId="0" fontId="18" fillId="0" borderId="0" xfId="0" applyNumberFormat="1" applyFont="1" applyFill="1" applyBorder="1" applyAlignment="1" applyProtection="1">
      <alignment vertical="center" wrapText="1"/>
      <protection hidden="1"/>
    </xf>
    <xf numFmtId="10" fontId="31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0" xfId="0" applyNumberFormat="1" applyFont="1" applyFill="1" applyBorder="1" applyAlignment="1" applyProtection="1">
      <alignment horizontal="left" vertical="top" wrapText="1"/>
      <protection hidden="1"/>
    </xf>
    <xf numFmtId="10" fontId="19" fillId="0" borderId="0" xfId="0" applyNumberFormat="1" applyFont="1" applyFill="1" applyBorder="1" applyAlignment="1" applyProtection="1">
      <alignment horizontal="center" vertical="top" wrapText="1"/>
      <protection hidden="1"/>
    </xf>
    <xf numFmtId="0" fontId="20" fillId="0" borderId="0" xfId="0" applyFont="1" applyFill="1" applyAlignment="1" applyProtection="1">
      <alignment horizontal="center"/>
      <protection hidden="1"/>
    </xf>
    <xf numFmtId="0" fontId="2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15" xfId="0" applyFont="1" applyFill="1" applyBorder="1" applyAlignment="1" applyProtection="1">
      <alignment horizontal="center"/>
      <protection hidden="1"/>
    </xf>
    <xf numFmtId="0" fontId="22" fillId="0" borderId="0" xfId="0" applyFont="1" applyFill="1" applyAlignment="1" applyProtection="1">
      <alignment horizontal="center"/>
      <protection hidden="1"/>
    </xf>
    <xf numFmtId="0" fontId="18" fillId="0" borderId="11" xfId="0" applyNumberFormat="1" applyFont="1" applyFill="1" applyBorder="1" applyAlignment="1" applyProtection="1">
      <alignment horizontal="center" vertical="center" wrapText="1"/>
      <protection hidden="1"/>
    </xf>
    <xf numFmtId="14" fontId="18" fillId="0" borderId="11" xfId="0" applyNumberFormat="1" applyFont="1" applyFill="1" applyBorder="1" applyAlignment="1" applyProtection="1">
      <alignment horizontal="center" vertical="center" wrapText="1"/>
      <protection hidden="1"/>
    </xf>
    <xf numFmtId="14" fontId="18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5" xfId="0" applyFont="1" applyFill="1" applyBorder="1" applyAlignment="1" applyProtection="1">
      <alignment horizontal="center"/>
      <protection hidden="1"/>
    </xf>
    <xf numFmtId="4" fontId="20" fillId="0" borderId="21" xfId="0" applyNumberFormat="1" applyFont="1" applyFill="1" applyBorder="1" applyAlignment="1" applyProtection="1">
      <alignment horizontal="center" vertical="center" wrapText="1"/>
      <protection hidden="1"/>
    </xf>
    <xf numFmtId="4" fontId="20" fillId="0" borderId="15" xfId="0" applyNumberFormat="1" applyFont="1" applyFill="1" applyBorder="1" applyAlignment="1" applyProtection="1">
      <alignment horizontal="center"/>
      <protection hidden="1"/>
    </xf>
    <xf numFmtId="4" fontId="18" fillId="0" borderId="15" xfId="0" applyNumberFormat="1" applyFont="1" applyFill="1" applyBorder="1" applyAlignment="1" applyProtection="1">
      <alignment horizontal="center" vertical="top" wrapText="1"/>
      <protection hidden="1"/>
    </xf>
    <xf numFmtId="4" fontId="18" fillId="0" borderId="15" xfId="0" applyNumberFormat="1" applyFont="1" applyFill="1" applyBorder="1" applyAlignment="1" applyProtection="1">
      <alignment horizontal="center" vertical="center" wrapText="1"/>
      <protection hidden="1"/>
    </xf>
    <xf numFmtId="4" fontId="25" fillId="0" borderId="15" xfId="0" applyNumberFormat="1" applyFont="1" applyFill="1" applyBorder="1" applyAlignment="1" applyProtection="1">
      <alignment horizontal="center" vertical="top" wrapText="1"/>
      <protection hidden="1"/>
    </xf>
    <xf numFmtId="4" fontId="18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5" xfId="0" applyFont="1" applyFill="1" applyBorder="1" applyProtection="1">
      <protection hidden="1"/>
    </xf>
    <xf numFmtId="14" fontId="18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17" xfId="0" applyFont="1" applyFill="1" applyBorder="1" applyAlignment="1" applyProtection="1">
      <alignment horizontal="center"/>
      <protection hidden="1"/>
    </xf>
    <xf numFmtId="4" fontId="18" fillId="0" borderId="25" xfId="0" applyNumberFormat="1" applyFont="1" applyFill="1" applyBorder="1" applyAlignment="1" applyProtection="1">
      <alignment horizontal="center" vertical="center" wrapText="1"/>
      <protection hidden="1"/>
    </xf>
    <xf numFmtId="4" fontId="18" fillId="0" borderId="17" xfId="0" applyNumberFormat="1" applyFont="1" applyFill="1" applyBorder="1" applyAlignment="1" applyProtection="1">
      <alignment vertical="top" wrapText="1"/>
      <protection hidden="1"/>
    </xf>
    <xf numFmtId="4" fontId="18" fillId="0" borderId="17" xfId="0" applyNumberFormat="1" applyFont="1" applyFill="1" applyBorder="1" applyAlignment="1" applyProtection="1">
      <alignment horizontal="center" vertical="center" wrapText="1"/>
      <protection hidden="1"/>
    </xf>
    <xf numFmtId="4" fontId="2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5" xfId="0" applyNumberFormat="1" applyFont="1" applyFill="1" applyBorder="1" applyAlignment="1" applyProtection="1">
      <alignment horizontal="center" vertical="center" wrapText="1"/>
      <protection hidden="1"/>
    </xf>
    <xf numFmtId="10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8" fillId="35" borderId="15" xfId="0" applyNumberFormat="1" applyFont="1" applyFill="1" applyBorder="1" applyAlignment="1" applyProtection="1">
      <alignment horizontal="center" vertical="center" wrapText="1"/>
      <protection hidden="1"/>
    </xf>
    <xf numFmtId="0" fontId="20" fillId="35" borderId="15" xfId="0" applyFont="1" applyFill="1" applyBorder="1" applyProtection="1">
      <protection hidden="1"/>
    </xf>
    <xf numFmtId="0" fontId="20" fillId="35" borderId="0" xfId="0" applyFont="1" applyFill="1" applyProtection="1">
      <protection hidden="1"/>
    </xf>
    <xf numFmtId="0" fontId="18" fillId="33" borderId="11" xfId="0" applyNumberFormat="1" applyFont="1" applyFill="1" applyBorder="1" applyAlignment="1" applyProtection="1">
      <alignment horizontal="center" vertical="center" wrapText="1"/>
      <protection hidden="1"/>
    </xf>
    <xf numFmtId="4" fontId="18" fillId="33" borderId="15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21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18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26" xfId="0" applyNumberFormat="1" applyFont="1" applyFill="1" applyBorder="1" applyAlignment="1" applyProtection="1">
      <alignment horizontal="center" vertical="center" wrapText="1"/>
      <protection hidden="1"/>
    </xf>
    <xf numFmtId="4" fontId="27" fillId="0" borderId="15" xfId="0" applyNumberFormat="1" applyFont="1" applyFill="1" applyBorder="1" applyAlignment="1" applyProtection="1">
      <alignment horizontal="center" vertical="center" wrapText="1"/>
      <protection hidden="1"/>
    </xf>
    <xf numFmtId="4" fontId="22" fillId="0" borderId="15" xfId="0" applyNumberFormat="1" applyFont="1" applyFill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0" fillId="0" borderId="0" xfId="0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0" fontId="35" fillId="0" borderId="0" xfId="0" applyNumberFormat="1" applyFont="1" applyFill="1" applyBorder="1" applyAlignment="1" applyProtection="1">
      <alignment vertical="center" wrapText="1"/>
      <protection hidden="1"/>
    </xf>
    <xf numFmtId="0" fontId="36" fillId="0" borderId="0" xfId="0" applyFont="1" applyFill="1" applyAlignment="1" applyProtection="1">
      <protection hidden="1"/>
    </xf>
    <xf numFmtId="0" fontId="2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14" fontId="2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0" applyNumberFormat="1" applyFont="1" applyFill="1" applyBorder="1" applyAlignment="1" applyProtection="1">
      <alignment vertical="center" wrapText="1"/>
      <protection hidden="1"/>
    </xf>
    <xf numFmtId="0" fontId="27" fillId="0" borderId="15" xfId="0" applyNumberFormat="1" applyFont="1" applyFill="1" applyBorder="1" applyAlignment="1" applyProtection="1">
      <alignment horizontal="center" vertical="center" wrapText="1"/>
      <protection hidden="1"/>
    </xf>
    <xf numFmtId="10" fontId="20" fillId="0" borderId="0" xfId="0" applyNumberFormat="1" applyFont="1" applyBorder="1" applyAlignment="1" applyProtection="1">
      <alignment horizontal="right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1" fontId="25" fillId="0" borderId="0" xfId="0" applyNumberFormat="1" applyFont="1" applyFill="1" applyBorder="1" applyAlignment="1" applyProtection="1">
      <alignment horizontal="center"/>
      <protection hidden="1"/>
    </xf>
    <xf numFmtId="10" fontId="37" fillId="0" borderId="0" xfId="0" applyNumberFormat="1" applyFont="1" applyFill="1" applyBorder="1" applyAlignment="1" applyProtection="1">
      <alignment horizontal="left" vertical="center" wrapText="1"/>
      <protection hidden="1"/>
    </xf>
    <xf numFmtId="1" fontId="34" fillId="0" borderId="0" xfId="0" applyNumberFormat="1" applyFont="1" applyFill="1" applyBorder="1" applyAlignment="1" applyProtection="1">
      <alignment horizontal="center"/>
      <protection hidden="1"/>
    </xf>
    <xf numFmtId="0" fontId="34" fillId="0" borderId="0" xfId="0" applyFont="1" applyFill="1" applyBorder="1" applyAlignment="1" applyProtection="1">
      <alignment horizontal="center"/>
      <protection hidden="1"/>
    </xf>
    <xf numFmtId="10" fontId="32" fillId="36" borderId="15" xfId="0" applyNumberFormat="1" applyFont="1" applyFill="1" applyBorder="1" applyAlignment="1" applyProtection="1">
      <alignment horizontal="center" vertical="top" wrapText="1"/>
      <protection hidden="1"/>
    </xf>
    <xf numFmtId="10" fontId="33" fillId="0" borderId="0" xfId="0" applyNumberFormat="1" applyFont="1" applyFill="1" applyBorder="1" applyAlignment="1" applyProtection="1">
      <alignment vertical="top" wrapText="1"/>
      <protection hidden="1"/>
    </xf>
    <xf numFmtId="4" fontId="32" fillId="36" borderId="15" xfId="0" applyNumberFormat="1" applyFont="1" applyFill="1" applyBorder="1" applyAlignment="1" applyProtection="1">
      <alignment horizontal="center" vertical="top" wrapText="1"/>
      <protection hidden="1"/>
    </xf>
    <xf numFmtId="0" fontId="34" fillId="0" borderId="0" xfId="0" applyFont="1" applyFill="1" applyBorder="1" applyProtection="1">
      <protection hidden="1"/>
    </xf>
    <xf numFmtId="10" fontId="38" fillId="34" borderId="0" xfId="0" applyNumberFormat="1" applyFont="1" applyFill="1" applyBorder="1" applyAlignment="1" applyProtection="1">
      <alignment horizontal="center" vertical="top" wrapText="1"/>
      <protection hidden="1"/>
    </xf>
    <xf numFmtId="0" fontId="32" fillId="0" borderId="0" xfId="0" applyNumberFormat="1" applyFont="1" applyFill="1" applyBorder="1" applyAlignment="1" applyProtection="1">
      <alignment vertical="center" wrapText="1"/>
      <protection hidden="1"/>
    </xf>
    <xf numFmtId="10" fontId="0" fillId="0" borderId="43" xfId="0" applyNumberFormat="1" applyFont="1" applyFill="1" applyBorder="1" applyAlignment="1" applyProtection="1">
      <alignment horizontal="right"/>
      <protection hidden="1"/>
    </xf>
    <xf numFmtId="0" fontId="32" fillId="0" borderId="15" xfId="0" applyNumberFormat="1" applyFont="1" applyFill="1" applyBorder="1" applyAlignment="1" applyProtection="1">
      <alignment horizontal="left" vertical="top" wrapText="1"/>
      <protection hidden="1"/>
    </xf>
    <xf numFmtId="0" fontId="32" fillId="0" borderId="31" xfId="0" applyNumberFormat="1" applyFont="1" applyFill="1" applyBorder="1" applyAlignment="1" applyProtection="1">
      <alignment vertical="center" wrapText="1"/>
      <protection hidden="1"/>
    </xf>
    <xf numFmtId="0" fontId="32" fillId="0" borderId="58" xfId="0" applyNumberFormat="1" applyFont="1" applyFill="1" applyBorder="1" applyAlignment="1" applyProtection="1">
      <alignment vertical="center" wrapText="1"/>
      <protection hidden="1"/>
    </xf>
    <xf numFmtId="4" fontId="38" fillId="0" borderId="31" xfId="0" applyNumberFormat="1" applyFont="1" applyFill="1" applyBorder="1" applyAlignment="1" applyProtection="1">
      <alignment horizontal="center" vertical="top" wrapText="1"/>
      <protection hidden="1"/>
    </xf>
    <xf numFmtId="0" fontId="32" fillId="0" borderId="32" xfId="0" applyNumberFormat="1" applyFont="1" applyFill="1" applyBorder="1" applyAlignment="1" applyProtection="1">
      <alignment horizontal="left" vertical="top" wrapText="1"/>
      <protection hidden="1"/>
    </xf>
    <xf numFmtId="0" fontId="32" fillId="0" borderId="29" xfId="0" applyNumberFormat="1" applyFont="1" applyFill="1" applyBorder="1" applyAlignment="1" applyProtection="1">
      <alignment horizontal="left" vertical="top" wrapText="1"/>
      <protection hidden="1"/>
    </xf>
    <xf numFmtId="4" fontId="38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30" xfId="0" applyNumberFormat="1" applyFont="1" applyFill="1" applyBorder="1" applyAlignment="1" applyProtection="1">
      <alignment horizontal="left" vertical="top" wrapText="1"/>
      <protection hidden="1"/>
    </xf>
    <xf numFmtId="0" fontId="32" fillId="0" borderId="31" xfId="0" applyNumberFormat="1" applyFont="1" applyFill="1" applyBorder="1" applyAlignment="1" applyProtection="1">
      <alignment horizontal="left" vertical="top" wrapText="1"/>
      <protection hidden="1"/>
    </xf>
    <xf numFmtId="0" fontId="32" fillId="0" borderId="32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29" xfId="0" applyNumberFormat="1" applyFont="1" applyFill="1" applyBorder="1" applyAlignment="1" applyProtection="1">
      <alignment horizontal="left" vertical="center" wrapText="1"/>
      <protection hidden="1"/>
    </xf>
    <xf numFmtId="4" fontId="38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29" xfId="0" applyNumberFormat="1" applyFont="1" applyFill="1" applyBorder="1" applyAlignment="1" applyProtection="1">
      <alignment vertical="center" wrapText="1"/>
      <protection hidden="1"/>
    </xf>
    <xf numFmtId="0" fontId="32" fillId="0" borderId="42" xfId="0" applyNumberFormat="1" applyFont="1" applyFill="1" applyBorder="1" applyAlignment="1" applyProtection="1">
      <alignment vertical="center" wrapText="1"/>
      <protection hidden="1"/>
    </xf>
    <xf numFmtId="0" fontId="32" fillId="0" borderId="41" xfId="0" applyNumberFormat="1" applyFont="1" applyFill="1" applyBorder="1" applyAlignment="1" applyProtection="1">
      <alignment vertical="center" wrapText="1"/>
      <protection hidden="1"/>
    </xf>
    <xf numFmtId="0" fontId="32" fillId="0" borderId="62" xfId="0" applyNumberFormat="1" applyFont="1" applyFill="1" applyBorder="1" applyAlignment="1" applyProtection="1">
      <alignment vertical="center" wrapText="1"/>
      <protection hidden="1"/>
    </xf>
    <xf numFmtId="0" fontId="38" fillId="0" borderId="29" xfId="0" applyNumberFormat="1" applyFont="1" applyFill="1" applyBorder="1" applyAlignment="1" applyProtection="1">
      <alignment horizontal="center" vertical="top" wrapText="1"/>
      <protection hidden="1"/>
    </xf>
    <xf numFmtId="0" fontId="32" fillId="0" borderId="63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64" xfId="0" applyNumberFormat="1" applyFont="1" applyFill="1" applyBorder="1" applyAlignment="1" applyProtection="1">
      <alignment horizontal="left" vertical="center" wrapText="1"/>
      <protection hidden="1"/>
    </xf>
    <xf numFmtId="4" fontId="20" fillId="0" borderId="16" xfId="0" applyNumberFormat="1" applyFont="1" applyFill="1" applyBorder="1" applyAlignment="1" applyProtection="1">
      <alignment horizontal="center" vertical="center"/>
      <protection hidden="1"/>
    </xf>
    <xf numFmtId="4" fontId="20" fillId="0" borderId="21" xfId="0" applyNumberFormat="1" applyFont="1" applyFill="1" applyBorder="1" applyAlignment="1" applyProtection="1">
      <alignment horizontal="center" vertical="center"/>
      <protection hidden="1"/>
    </xf>
    <xf numFmtId="0" fontId="25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8" xfId="0" applyNumberFormat="1" applyFont="1" applyFill="1" applyBorder="1" applyAlignment="1" applyProtection="1">
      <alignment horizontal="center" vertical="center" wrapText="1"/>
      <protection hidden="1"/>
    </xf>
    <xf numFmtId="4" fontId="20" fillId="0" borderId="15" xfId="0" applyNumberFormat="1" applyFont="1" applyFill="1" applyBorder="1" applyAlignment="1" applyProtection="1">
      <alignment horizontal="center" vertical="center"/>
      <protection hidden="1"/>
    </xf>
    <xf numFmtId="4" fontId="30" fillId="0" borderId="16" xfId="0" applyNumberFormat="1" applyFont="1" applyFill="1" applyBorder="1" applyAlignment="1" applyProtection="1">
      <alignment horizontal="center" vertical="center" wrapText="1"/>
      <protection hidden="1"/>
    </xf>
    <xf numFmtId="4" fontId="30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0" xfId="0" applyNumberFormat="1" applyFont="1" applyFill="1" applyBorder="1" applyAlignment="1" applyProtection="1">
      <alignment horizontal="left" vertical="top" wrapText="1"/>
      <protection hidden="1"/>
    </xf>
    <xf numFmtId="14" fontId="33" fillId="0" borderId="15" xfId="0" applyNumberFormat="1" applyFont="1" applyFill="1" applyBorder="1" applyAlignment="1" applyProtection="1">
      <alignment horizontal="center" vertical="top" wrapText="1"/>
      <protection hidden="1"/>
    </xf>
    <xf numFmtId="4" fontId="38" fillId="0" borderId="43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42" xfId="0" applyNumberFormat="1" applyFont="1" applyFill="1" applyBorder="1" applyAlignment="1" applyProtection="1">
      <alignment horizontal="left" vertical="top" wrapText="1"/>
      <protection hidden="1"/>
    </xf>
    <xf numFmtId="0" fontId="32" fillId="0" borderId="0" xfId="0" applyNumberFormat="1" applyFont="1" applyFill="1" applyBorder="1" applyAlignment="1" applyProtection="1">
      <alignment horizontal="right" vertical="top" wrapText="1"/>
      <protection hidden="1"/>
    </xf>
    <xf numFmtId="4" fontId="38" fillId="34" borderId="29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33" xfId="0" applyNumberFormat="1" applyFont="1" applyFill="1" applyBorder="1" applyAlignment="1" applyProtection="1">
      <alignment horizontal="left" vertical="top" wrapText="1"/>
      <protection hidden="1"/>
    </xf>
    <xf numFmtId="0" fontId="32" fillId="0" borderId="34" xfId="0" applyNumberFormat="1" applyFont="1" applyFill="1" applyBorder="1" applyAlignment="1" applyProtection="1">
      <alignment horizontal="left" vertical="top" wrapText="1"/>
      <protection hidden="1"/>
    </xf>
    <xf numFmtId="164" fontId="38" fillId="0" borderId="44" xfId="50" applyNumberFormat="1" applyFont="1" applyFill="1" applyBorder="1" applyAlignment="1" applyProtection="1">
      <alignment horizontal="center" vertical="top" wrapText="1"/>
      <protection hidden="1"/>
    </xf>
    <xf numFmtId="0" fontId="32" fillId="0" borderId="43" xfId="0" applyNumberFormat="1" applyFont="1" applyFill="1" applyBorder="1" applyAlignment="1" applyProtection="1">
      <alignment vertical="center" wrapText="1"/>
      <protection hidden="1"/>
    </xf>
    <xf numFmtId="0" fontId="32" fillId="0" borderId="50" xfId="0" applyNumberFormat="1" applyFont="1" applyFill="1" applyBorder="1" applyAlignment="1" applyProtection="1">
      <alignment vertical="center" wrapText="1"/>
      <protection hidden="1"/>
    </xf>
    <xf numFmtId="0" fontId="32" fillId="0" borderId="44" xfId="0" applyNumberFormat="1" applyFont="1" applyFill="1" applyBorder="1" applyAlignment="1" applyProtection="1">
      <alignment vertical="center" wrapText="1"/>
      <protection hidden="1"/>
    </xf>
    <xf numFmtId="0" fontId="32" fillId="0" borderId="35" xfId="0" applyNumberFormat="1" applyFont="1" applyFill="1" applyBorder="1" applyAlignment="1" applyProtection="1">
      <alignment vertical="center" wrapText="1"/>
      <protection hidden="1"/>
    </xf>
    <xf numFmtId="0" fontId="32" fillId="0" borderId="43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65" xfId="0" applyNumberFormat="1" applyFont="1" applyFill="1" applyBorder="1" applyAlignment="1" applyProtection="1">
      <alignment horizontal="left" vertical="center" wrapText="1"/>
      <protection hidden="1"/>
    </xf>
    <xf numFmtId="0" fontId="32" fillId="0" borderId="65" xfId="0" applyNumberFormat="1" applyFont="1" applyFill="1" applyBorder="1" applyAlignment="1" applyProtection="1">
      <alignment vertical="center" wrapText="1"/>
      <protection hidden="1"/>
    </xf>
    <xf numFmtId="0" fontId="0" fillId="0" borderId="43" xfId="0" applyFont="1" applyBorder="1" applyAlignment="1" applyProtection="1">
      <alignment horizontal="left"/>
      <protection hidden="1"/>
    </xf>
    <xf numFmtId="0" fontId="0" fillId="0" borderId="65" xfId="0" applyFont="1" applyBorder="1" applyAlignment="1" applyProtection="1">
      <alignment horizontal="left"/>
      <protection hidden="1"/>
    </xf>
    <xf numFmtId="10" fontId="34" fillId="0" borderId="66" xfId="0" applyNumberFormat="1" applyFont="1" applyFill="1" applyBorder="1" applyAlignment="1" applyProtection="1">
      <alignment horizontal="left" vertical="center" wrapText="1"/>
      <protection hidden="1"/>
    </xf>
    <xf numFmtId="10" fontId="34" fillId="0" borderId="67" xfId="0" applyNumberFormat="1" applyFont="1" applyFill="1" applyBorder="1" applyAlignment="1" applyProtection="1">
      <alignment horizontal="left" vertical="center" wrapText="1"/>
      <protection hidden="1"/>
    </xf>
    <xf numFmtId="0" fontId="19" fillId="0" borderId="15" xfId="0" applyNumberFormat="1" applyFont="1" applyFill="1" applyBorder="1" applyAlignment="1" applyProtection="1">
      <alignment horizontal="center" vertical="center" wrapText="1"/>
      <protection hidden="1"/>
    </xf>
    <xf numFmtId="14" fontId="2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27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16" xfId="0" applyNumberFormat="1" applyFont="1" applyFill="1" applyBorder="1" applyAlignment="1" applyProtection="1">
      <alignment horizontal="center" vertical="top" wrapText="1"/>
      <protection hidden="1"/>
    </xf>
    <xf numFmtId="0" fontId="25" fillId="0" borderId="21" xfId="0" applyNumberFormat="1" applyFont="1" applyFill="1" applyBorder="1" applyAlignment="1" applyProtection="1">
      <alignment horizontal="center" vertical="top" wrapText="1"/>
      <protection hidden="1"/>
    </xf>
    <xf numFmtId="0" fontId="25" fillId="0" borderId="22" xfId="0" applyNumberFormat="1" applyFont="1" applyFill="1" applyBorder="1" applyAlignment="1" applyProtection="1">
      <alignment horizontal="center" vertical="top" wrapText="1"/>
      <protection hidden="1"/>
    </xf>
    <xf numFmtId="0" fontId="3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Fill="1" applyAlignment="1" applyProtection="1">
      <alignment horizontal="center" vertical="center"/>
      <protection hidden="1"/>
    </xf>
    <xf numFmtId="0" fontId="18" fillId="0" borderId="0" xfId="0" applyNumberFormat="1" applyFont="1" applyFill="1" applyBorder="1" applyAlignment="1" applyProtection="1">
      <alignment horizontal="left" wrapText="1"/>
      <protection hidden="1"/>
    </xf>
    <xf numFmtId="4" fontId="19" fillId="0" borderId="16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52" xfId="0" applyNumberFormat="1" applyFont="1" applyFill="1" applyBorder="1" applyAlignment="1" applyProtection="1">
      <alignment horizontal="left" vertical="top" wrapText="1"/>
      <protection hidden="1"/>
    </xf>
    <xf numFmtId="0" fontId="18" fillId="0" borderId="53" xfId="0" applyNumberFormat="1" applyFont="1" applyFill="1" applyBorder="1" applyAlignment="1" applyProtection="1">
      <alignment horizontal="left" vertical="top" wrapText="1"/>
      <protection hidden="1"/>
    </xf>
    <xf numFmtId="0" fontId="18" fillId="0" borderId="57" xfId="0" applyNumberFormat="1" applyFont="1" applyFill="1" applyBorder="1" applyAlignment="1" applyProtection="1">
      <alignment horizontal="left" vertical="top" wrapText="1"/>
      <protection hidden="1"/>
    </xf>
    <xf numFmtId="4" fontId="19" fillId="34" borderId="42" xfId="0" applyNumberFormat="1" applyFont="1" applyFill="1" applyBorder="1" applyAlignment="1" applyProtection="1">
      <alignment horizontal="center" vertical="center" wrapText="1"/>
      <protection hidden="1"/>
    </xf>
    <xf numFmtId="4" fontId="19" fillId="34" borderId="5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42" xfId="0" applyNumberFormat="1" applyFont="1" applyFill="1" applyBorder="1" applyAlignment="1" applyProtection="1">
      <alignment vertical="center" wrapText="1"/>
      <protection hidden="1"/>
    </xf>
    <xf numFmtId="0" fontId="18" fillId="0" borderId="57" xfId="0" applyNumberFormat="1" applyFont="1" applyFill="1" applyBorder="1" applyAlignment="1" applyProtection="1">
      <alignment vertical="center" wrapText="1"/>
      <protection hidden="1"/>
    </xf>
    <xf numFmtId="0" fontId="18" fillId="0" borderId="37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40" xfId="0" applyNumberFormat="1" applyFont="1" applyFill="1" applyBorder="1" applyAlignment="1" applyProtection="1">
      <alignment horizontal="left" vertical="center" wrapText="1"/>
      <protection hidden="1"/>
    </xf>
    <xf numFmtId="4" fontId="19" fillId="0" borderId="42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57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37" xfId="0" applyNumberFormat="1" applyFont="1" applyFill="1" applyBorder="1" applyAlignment="1" applyProtection="1">
      <alignment vertical="center" wrapText="1"/>
      <protection hidden="1"/>
    </xf>
    <xf numFmtId="0" fontId="18" fillId="0" borderId="0" xfId="0" applyNumberFormat="1" applyFont="1" applyFill="1" applyBorder="1" applyAlignment="1" applyProtection="1">
      <alignment vertical="center" wrapText="1"/>
      <protection hidden="1"/>
    </xf>
    <xf numFmtId="0" fontId="18" fillId="0" borderId="40" xfId="0" applyNumberFormat="1" applyFont="1" applyFill="1" applyBorder="1" applyAlignment="1" applyProtection="1">
      <alignment vertical="center" wrapText="1"/>
      <protection hidden="1"/>
    </xf>
    <xf numFmtId="0" fontId="18" fillId="0" borderId="60" xfId="0" applyNumberFormat="1" applyFont="1" applyFill="1" applyBorder="1" applyAlignment="1" applyProtection="1">
      <alignment horizontal="left" vertical="top" wrapText="1"/>
      <protection hidden="1"/>
    </xf>
    <xf numFmtId="0" fontId="18" fillId="0" borderId="61" xfId="0" applyNumberFormat="1" applyFont="1" applyFill="1" applyBorder="1" applyAlignment="1" applyProtection="1">
      <alignment horizontal="left" vertical="top" wrapText="1"/>
      <protection hidden="1"/>
    </xf>
    <xf numFmtId="0" fontId="18" fillId="0" borderId="59" xfId="0" applyNumberFormat="1" applyFont="1" applyFill="1" applyBorder="1" applyAlignment="1" applyProtection="1">
      <alignment horizontal="left" vertical="top" wrapText="1"/>
      <protection hidden="1"/>
    </xf>
    <xf numFmtId="4" fontId="19" fillId="0" borderId="58" xfId="0" applyNumberFormat="1" applyFont="1" applyFill="1" applyBorder="1" applyAlignment="1" applyProtection="1">
      <alignment horizontal="center" vertical="top" wrapText="1"/>
      <protection hidden="1"/>
    </xf>
    <xf numFmtId="4" fontId="19" fillId="0" borderId="59" xfId="0" applyNumberFormat="1" applyFont="1" applyFill="1" applyBorder="1" applyAlignment="1" applyProtection="1">
      <alignment horizontal="center" vertical="top" wrapText="1"/>
      <protection hidden="1"/>
    </xf>
    <xf numFmtId="0" fontId="18" fillId="0" borderId="58" xfId="0" applyNumberFormat="1" applyFont="1" applyFill="1" applyBorder="1" applyAlignment="1" applyProtection="1">
      <alignment vertical="center" wrapText="1"/>
      <protection hidden="1"/>
    </xf>
    <xf numFmtId="0" fontId="18" fillId="0" borderId="59" xfId="0" applyNumberFormat="1" applyFont="1" applyFill="1" applyBorder="1" applyAlignment="1" applyProtection="1">
      <alignment vertical="center" wrapText="1"/>
      <protection hidden="1"/>
    </xf>
    <xf numFmtId="0" fontId="18" fillId="0" borderId="38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36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39" xfId="0" applyNumberFormat="1" applyFont="1" applyFill="1" applyBorder="1" applyAlignment="1" applyProtection="1">
      <alignment horizontal="left" vertical="center" wrapText="1"/>
      <protection hidden="1"/>
    </xf>
    <xf numFmtId="0" fontId="19" fillId="0" borderId="42" xfId="0" applyNumberFormat="1" applyFont="1" applyFill="1" applyBorder="1" applyAlignment="1" applyProtection="1">
      <alignment horizontal="center" vertical="top" wrapText="1"/>
      <protection hidden="1"/>
    </xf>
    <xf numFmtId="0" fontId="19" fillId="0" borderId="57" xfId="0" applyNumberFormat="1" applyFont="1" applyFill="1" applyBorder="1" applyAlignment="1" applyProtection="1">
      <alignment horizontal="center" vertical="top" wrapText="1"/>
      <protection hidden="1"/>
    </xf>
    <xf numFmtId="0" fontId="18" fillId="0" borderId="52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53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57" xfId="0" applyNumberFormat="1" applyFont="1" applyFill="1" applyBorder="1" applyAlignment="1" applyProtection="1">
      <alignment horizontal="left" vertical="center" wrapText="1"/>
      <protection hidden="1"/>
    </xf>
    <xf numFmtId="4" fontId="19" fillId="0" borderId="55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56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55" xfId="0" applyNumberFormat="1" applyFont="1" applyFill="1" applyBorder="1" applyAlignment="1" applyProtection="1">
      <alignment vertical="center" wrapText="1"/>
      <protection hidden="1"/>
    </xf>
    <xf numFmtId="0" fontId="18" fillId="0" borderId="56" xfId="0" applyNumberFormat="1" applyFont="1" applyFill="1" applyBorder="1" applyAlignment="1" applyProtection="1">
      <alignment vertical="center" wrapText="1"/>
      <protection hidden="1"/>
    </xf>
    <xf numFmtId="0" fontId="18" fillId="0" borderId="54" xfId="0" applyNumberFormat="1" applyFont="1" applyFill="1" applyBorder="1" applyAlignment="1" applyProtection="1">
      <alignment horizontal="left" vertical="top" wrapText="1"/>
      <protection hidden="1"/>
    </xf>
    <xf numFmtId="4" fontId="19" fillId="0" borderId="50" xfId="0" applyNumberFormat="1" applyFont="1" applyFill="1" applyBorder="1" applyAlignment="1" applyProtection="1">
      <alignment horizontal="center" vertical="center" wrapText="1"/>
      <protection hidden="1"/>
    </xf>
    <xf numFmtId="4" fontId="19" fillId="0" borderId="51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50" xfId="0" applyNumberFormat="1" applyFont="1" applyFill="1" applyBorder="1" applyAlignment="1" applyProtection="1">
      <alignment vertical="center" wrapText="1"/>
      <protection hidden="1"/>
    </xf>
    <xf numFmtId="0" fontId="18" fillId="0" borderId="51" xfId="0" applyNumberFormat="1" applyFont="1" applyFill="1" applyBorder="1" applyAlignment="1" applyProtection="1">
      <alignment vertical="center" wrapText="1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20" fillId="0" borderId="40" xfId="0" applyFont="1" applyBorder="1" applyAlignment="1" applyProtection="1">
      <alignment horizontal="left"/>
      <protection hidden="1"/>
    </xf>
    <xf numFmtId="0" fontId="18" fillId="0" borderId="47" xfId="0" applyNumberFormat="1" applyFont="1" applyFill="1" applyBorder="1" applyAlignment="1" applyProtection="1">
      <alignment horizontal="left" vertical="top" wrapText="1"/>
      <protection hidden="1"/>
    </xf>
    <xf numFmtId="0" fontId="18" fillId="0" borderId="48" xfId="0" applyNumberFormat="1" applyFont="1" applyFill="1" applyBorder="1" applyAlignment="1" applyProtection="1">
      <alignment horizontal="left" vertical="top" wrapText="1"/>
      <protection hidden="1"/>
    </xf>
    <xf numFmtId="0" fontId="18" fillId="0" borderId="49" xfId="0" applyNumberFormat="1" applyFont="1" applyFill="1" applyBorder="1" applyAlignment="1" applyProtection="1">
      <alignment horizontal="left" vertical="top" wrapText="1"/>
      <protection hidden="1"/>
    </xf>
    <xf numFmtId="9" fontId="19" fillId="0" borderId="45" xfId="50" applyFont="1" applyFill="1" applyBorder="1" applyAlignment="1" applyProtection="1">
      <alignment horizontal="center" vertical="top" wrapText="1"/>
      <protection hidden="1"/>
    </xf>
    <xf numFmtId="9" fontId="19" fillId="0" borderId="46" xfId="50" applyFont="1" applyFill="1" applyBorder="1" applyAlignment="1" applyProtection="1">
      <alignment horizontal="center" vertical="top" wrapText="1"/>
      <protection hidden="1"/>
    </xf>
    <xf numFmtId="0" fontId="18" fillId="0" borderId="45" xfId="0" applyNumberFormat="1" applyFont="1" applyFill="1" applyBorder="1" applyAlignment="1" applyProtection="1">
      <alignment vertical="center" wrapText="1"/>
      <protection hidden="1"/>
    </xf>
    <xf numFmtId="0" fontId="18" fillId="0" borderId="46" xfId="0" applyNumberFormat="1" applyFont="1" applyFill="1" applyBorder="1" applyAlignment="1" applyProtection="1">
      <alignment vertical="center" wrapText="1"/>
      <protection hidden="1"/>
    </xf>
    <xf numFmtId="10" fontId="25" fillId="0" borderId="35" xfId="0" applyNumberFormat="1" applyFont="1" applyFill="1" applyBorder="1" applyAlignment="1" applyProtection="1">
      <alignment horizontal="left" vertical="center" wrapText="1"/>
      <protection hidden="1"/>
    </xf>
    <xf numFmtId="10" fontId="25" fillId="0" borderId="27" xfId="0" applyNumberFormat="1" applyFont="1" applyFill="1" applyBorder="1" applyAlignment="1" applyProtection="1">
      <alignment horizontal="left" vertical="center" wrapText="1"/>
      <protection hidden="1"/>
    </xf>
    <xf numFmtId="10" fontId="25" fillId="0" borderId="28" xfId="0" applyNumberFormat="1" applyFont="1" applyFill="1" applyBorder="1" applyAlignment="1" applyProtection="1">
      <alignment horizontal="left" vertical="center" wrapText="1"/>
      <protection hidden="1"/>
    </xf>
    <xf numFmtId="0" fontId="25" fillId="36" borderId="17" xfId="0" applyNumberFormat="1" applyFont="1" applyFill="1" applyBorder="1" applyAlignment="1" applyProtection="1">
      <alignment horizontal="center" vertical="center" wrapText="1"/>
      <protection hidden="1"/>
    </xf>
    <xf numFmtId="0" fontId="25" fillId="36" borderId="23" xfId="0" applyNumberFormat="1" applyFont="1" applyFill="1" applyBorder="1" applyAlignment="1" applyProtection="1">
      <alignment horizontal="center" vertical="center" wrapText="1"/>
      <protection hidden="1"/>
    </xf>
    <xf numFmtId="0" fontId="25" fillId="36" borderId="18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36" xfId="0" applyNumberFormat="1" applyFont="1" applyFill="1" applyBorder="1" applyAlignment="1" applyProtection="1">
      <alignment horizontal="right" vertical="top" wrapText="1"/>
      <protection hidden="1"/>
    </xf>
    <xf numFmtId="0" fontId="32" fillId="0" borderId="16" xfId="0" applyNumberFormat="1" applyFont="1" applyFill="1" applyBorder="1" applyAlignment="1" applyProtection="1">
      <alignment horizontal="left" vertical="top" wrapText="1"/>
      <protection hidden="1"/>
    </xf>
    <xf numFmtId="0" fontId="32" fillId="0" borderId="22" xfId="0" applyNumberFormat="1" applyFont="1" applyFill="1" applyBorder="1" applyAlignment="1" applyProtection="1">
      <alignment horizontal="left" vertical="top" wrapText="1"/>
      <protection hidden="1"/>
    </xf>
    <xf numFmtId="0" fontId="32" fillId="0" borderId="21" xfId="0" applyNumberFormat="1" applyFont="1" applyFill="1" applyBorder="1" applyAlignment="1" applyProtection="1">
      <alignment horizontal="left" vertical="top" wrapText="1"/>
      <protection hidden="1"/>
    </xf>
  </cellXfs>
  <cellStyles count="51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1 2" xfId="44" xr:uid="{9F408C31-978F-4BBC-ABED-7B0823A82544}"/>
    <cellStyle name="60% — акцент2" xfId="25" builtinId="36" customBuiltin="1"/>
    <cellStyle name="60% — акцент2 2" xfId="45" xr:uid="{040A21BE-1F66-4AAF-A82F-31B0935F1E2A}"/>
    <cellStyle name="60% — акцент3" xfId="29" builtinId="40" customBuiltin="1"/>
    <cellStyle name="60% — акцент3 2" xfId="46" xr:uid="{EAE1EFC5-FFE6-474A-894F-E0BFA0626383}"/>
    <cellStyle name="60% — акцент4" xfId="33" builtinId="44" customBuiltin="1"/>
    <cellStyle name="60% — акцент4 2" xfId="47" xr:uid="{EC035052-99E5-42CA-9532-32C3C9A14553}"/>
    <cellStyle name="60% — акцент5" xfId="37" builtinId="48" customBuiltin="1"/>
    <cellStyle name="60% — акцент5 2" xfId="48" xr:uid="{EF98F2F0-99EE-4944-A593-C439BC6356BE}"/>
    <cellStyle name="60% — акцент6" xfId="41" builtinId="52" customBuiltin="1"/>
    <cellStyle name="60% — акцент6 2" xfId="49" xr:uid="{77AAE053-6DD4-4D30-A1F0-A0DEB15AF16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азвание 2" xfId="42" xr:uid="{A102FAFF-BA28-40B9-9977-5207E82E72BC}"/>
    <cellStyle name="Нейтральный" xfId="8" builtinId="28" customBuiltin="1"/>
    <cellStyle name="Нейтральный 2" xfId="43" xr:uid="{FE9712DE-58E5-45B7-B6A6-92ACB36AB4CC}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оцентный" xfId="50" builtinId="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302559</xdr:colOff>
      <xdr:row>3</xdr:row>
      <xdr:rowOff>123265</xdr:rowOff>
    </xdr:from>
    <xdr:to>
      <xdr:col>19</xdr:col>
      <xdr:colOff>537883</xdr:colOff>
      <xdr:row>8</xdr:row>
      <xdr:rowOff>268940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182B2BC-B06D-422E-93BC-812CF911B4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4324" y="627530"/>
          <a:ext cx="2364441" cy="7283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308863</xdr:colOff>
      <xdr:row>3</xdr:row>
      <xdr:rowOff>142875</xdr:rowOff>
    </xdr:from>
    <xdr:to>
      <xdr:col>20</xdr:col>
      <xdr:colOff>596854</xdr:colOff>
      <xdr:row>7</xdr:row>
      <xdr:rowOff>14006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57B0DDD-8CA5-43D9-8A15-DFB2F09406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038" y="657225"/>
          <a:ext cx="2364441" cy="7283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Y279"/>
  <sheetViews>
    <sheetView view="pageBreakPreview" topLeftCell="G1" zoomScale="85" zoomScaleNormal="85" zoomScaleSheetLayoutView="85" workbookViewId="0">
      <selection activeCell="O29" sqref="O29"/>
    </sheetView>
  </sheetViews>
  <sheetFormatPr defaultRowHeight="12.75" x14ac:dyDescent="0.2"/>
  <cols>
    <col min="1" max="1" width="6.28515625" style="1" customWidth="1"/>
    <col min="2" max="2" width="5.140625" style="1" customWidth="1"/>
    <col min="3" max="3" width="12.28515625" style="1" hidden="1" customWidth="1"/>
    <col min="4" max="4" width="13.42578125" style="1" hidden="1" customWidth="1"/>
    <col min="5" max="5" width="12.7109375" style="1" hidden="1" customWidth="1"/>
    <col min="6" max="6" width="11" style="1" hidden="1" customWidth="1"/>
    <col min="7" max="7" width="14.140625" style="1" customWidth="1"/>
    <col min="8" max="8" width="8.42578125" style="1" customWidth="1"/>
    <col min="9" max="9" width="25" style="1" customWidth="1"/>
    <col min="10" max="10" width="12.85546875" style="1" customWidth="1"/>
    <col min="11" max="11" width="23.5703125" style="1" customWidth="1"/>
    <col min="12" max="12" width="14.85546875" style="15" customWidth="1"/>
    <col min="13" max="13" width="16.28515625" style="1" customWidth="1"/>
    <col min="14" max="14" width="12.85546875" style="1" customWidth="1"/>
    <col min="15" max="15" width="14.28515625" style="1" customWidth="1"/>
    <col min="16" max="18" width="10.85546875" style="1" customWidth="1"/>
    <col min="19" max="20" width="10.140625" style="9" customWidth="1"/>
    <col min="21" max="21" width="11.42578125" style="9" customWidth="1"/>
    <col min="22" max="22" width="19.28515625" style="9" customWidth="1"/>
    <col min="23" max="24" width="19.28515625" style="1" hidden="1" customWidth="1"/>
    <col min="25" max="25" width="18.5703125" style="1" hidden="1" customWidth="1"/>
    <col min="26" max="27" width="9.140625" style="1" customWidth="1"/>
    <col min="28" max="16384" width="9.140625" style="1"/>
  </cols>
  <sheetData>
    <row r="3" spans="2:24" ht="15" customHeight="1" x14ac:dyDescent="0.2">
      <c r="B3" s="147" t="s">
        <v>64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2:24" x14ac:dyDescent="0.2"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2:24" x14ac:dyDescent="0.2"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2:24" ht="21" customHeight="1" x14ac:dyDescent="0.2"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</row>
    <row r="7" spans="2:24" ht="15" hidden="1" x14ac:dyDescent="0.25">
      <c r="B7" s="2"/>
      <c r="C7" s="108" t="s">
        <v>0</v>
      </c>
      <c r="D7" s="108"/>
      <c r="E7" s="108"/>
      <c r="F7" s="109">
        <v>44197</v>
      </c>
      <c r="G7" s="109"/>
      <c r="H7" s="2"/>
      <c r="I7" s="2"/>
      <c r="J7" s="2"/>
      <c r="K7" s="2"/>
      <c r="L7" s="3"/>
      <c r="M7" s="2"/>
      <c r="N7" s="2"/>
      <c r="O7" s="2"/>
      <c r="P7" s="2"/>
      <c r="Q7" s="2"/>
      <c r="R7" s="2"/>
      <c r="S7" s="4"/>
      <c r="T7" s="4"/>
      <c r="U7" s="4"/>
      <c r="V7" s="4"/>
      <c r="W7" s="2"/>
      <c r="X7" s="2"/>
    </row>
    <row r="8" spans="2:24" ht="15" hidden="1" x14ac:dyDescent="0.25">
      <c r="B8" s="2"/>
      <c r="C8" s="108" t="s">
        <v>27</v>
      </c>
      <c r="D8" s="108"/>
      <c r="E8" s="108"/>
      <c r="F8" s="109">
        <v>51502</v>
      </c>
      <c r="G8" s="109"/>
      <c r="H8" s="2"/>
      <c r="I8" s="2"/>
      <c r="J8" s="2"/>
      <c r="K8" s="2"/>
      <c r="L8" s="3"/>
      <c r="M8" s="2"/>
      <c r="N8" s="2"/>
      <c r="O8" s="2"/>
      <c r="P8" s="2"/>
      <c r="Q8" s="2"/>
      <c r="R8" s="2"/>
      <c r="S8" s="4"/>
      <c r="T8" s="4"/>
      <c r="U8" s="4"/>
      <c r="V8" s="4"/>
      <c r="W8" s="2"/>
      <c r="X8" s="2"/>
    </row>
    <row r="9" spans="2:24" ht="21" x14ac:dyDescent="0.35">
      <c r="B9" s="148" t="s">
        <v>40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61"/>
      <c r="O9" s="61"/>
      <c r="P9" s="61"/>
      <c r="Q9" s="2"/>
      <c r="R9" s="2"/>
      <c r="S9" s="4"/>
      <c r="T9" s="4"/>
      <c r="U9" s="4"/>
      <c r="V9" s="4"/>
      <c r="W9" s="2"/>
      <c r="X9" s="2"/>
    </row>
    <row r="10" spans="2:24" ht="12.75" customHeight="1" x14ac:dyDescent="0.2">
      <c r="P10" s="5"/>
      <c r="Q10" s="5"/>
      <c r="R10" s="6"/>
      <c r="S10" s="6"/>
      <c r="T10" s="129"/>
      <c r="U10" s="129"/>
      <c r="V10" s="7"/>
    </row>
    <row r="11" spans="2:24" ht="12.75" customHeight="1" x14ac:dyDescent="0.2">
      <c r="P11" s="5"/>
      <c r="Q11" s="5"/>
      <c r="R11" s="6"/>
      <c r="S11" s="6"/>
      <c r="T11" s="7"/>
      <c r="U11" s="7"/>
      <c r="V11" s="7"/>
      <c r="W11" s="8"/>
    </row>
    <row r="12" spans="2:24" ht="12.75" customHeight="1" thickBot="1" x14ac:dyDescent="0.25">
      <c r="P12" s="5"/>
      <c r="Q12" s="5"/>
      <c r="R12" s="6"/>
      <c r="S12" s="6"/>
      <c r="T12" s="7"/>
      <c r="U12" s="7"/>
      <c r="V12" s="7"/>
    </row>
    <row r="13" spans="2:24" s="2" customFormat="1" ht="15" customHeight="1" x14ac:dyDescent="0.25">
      <c r="G13" s="88" t="s">
        <v>1</v>
      </c>
      <c r="H13" s="89"/>
      <c r="I13" s="89"/>
      <c r="J13" s="84">
        <v>50000</v>
      </c>
      <c r="K13" s="84"/>
      <c r="L13" s="82" t="s">
        <v>10</v>
      </c>
      <c r="M13" s="83"/>
      <c r="N13" s="98" t="s">
        <v>61</v>
      </c>
      <c r="O13" s="98"/>
      <c r="P13" s="98"/>
      <c r="Q13" s="98"/>
      <c r="R13" s="98"/>
      <c r="S13" s="98"/>
      <c r="T13" s="98"/>
      <c r="U13" s="98"/>
      <c r="V13" s="99"/>
    </row>
    <row r="14" spans="2:24" s="2" customFormat="1" ht="15" customHeight="1" x14ac:dyDescent="0.25">
      <c r="G14" s="85" t="s">
        <v>2</v>
      </c>
      <c r="H14" s="86"/>
      <c r="I14" s="86"/>
      <c r="J14" s="97">
        <v>12</v>
      </c>
      <c r="K14" s="97"/>
      <c r="L14" s="93" t="s">
        <v>3</v>
      </c>
      <c r="M14" s="94"/>
      <c r="N14" s="121" t="s">
        <v>34</v>
      </c>
      <c r="O14" s="121"/>
      <c r="P14" s="121"/>
      <c r="Q14" s="121"/>
      <c r="R14" s="121"/>
      <c r="S14" s="121"/>
      <c r="T14" s="121"/>
      <c r="U14" s="121"/>
      <c r="V14" s="122"/>
    </row>
    <row r="15" spans="2:24" s="2" customFormat="1" ht="15" x14ac:dyDescent="0.25">
      <c r="G15" s="85" t="s">
        <v>54</v>
      </c>
      <c r="H15" s="86"/>
      <c r="I15" s="86"/>
      <c r="J15" s="113">
        <v>100000</v>
      </c>
      <c r="K15" s="113"/>
      <c r="L15" s="93" t="s">
        <v>10</v>
      </c>
      <c r="M15" s="94"/>
      <c r="N15" s="121"/>
      <c r="O15" s="121"/>
      <c r="P15" s="121"/>
      <c r="Q15" s="121"/>
      <c r="R15" s="121"/>
      <c r="S15" s="121"/>
      <c r="T15" s="121"/>
      <c r="U15" s="121"/>
      <c r="V15" s="122"/>
    </row>
    <row r="16" spans="2:24" s="2" customFormat="1" ht="15" customHeight="1" x14ac:dyDescent="0.25">
      <c r="G16" s="85" t="s">
        <v>31</v>
      </c>
      <c r="H16" s="86"/>
      <c r="I16" s="86"/>
      <c r="J16" s="87">
        <f>J13*1.5%</f>
        <v>750</v>
      </c>
      <c r="K16" s="87"/>
      <c r="L16" s="93" t="s">
        <v>10</v>
      </c>
      <c r="M16" s="94"/>
      <c r="N16" s="117" t="s">
        <v>66</v>
      </c>
      <c r="O16" s="117"/>
      <c r="P16" s="117"/>
      <c r="Q16" s="117"/>
      <c r="R16" s="117"/>
      <c r="S16" s="117"/>
      <c r="T16" s="117"/>
      <c r="U16" s="117"/>
      <c r="V16" s="123"/>
    </row>
    <row r="17" spans="2:25" s="2" customFormat="1" ht="15" customHeight="1" x14ac:dyDescent="0.25">
      <c r="G17" s="85" t="s">
        <v>32</v>
      </c>
      <c r="H17" s="86"/>
      <c r="I17" s="86"/>
      <c r="J17" s="87">
        <v>150</v>
      </c>
      <c r="K17" s="87"/>
      <c r="L17" s="93" t="s">
        <v>10</v>
      </c>
      <c r="M17" s="94"/>
      <c r="N17" s="121" t="s">
        <v>37</v>
      </c>
      <c r="O17" s="121"/>
      <c r="P17" s="121"/>
      <c r="Q17" s="121"/>
      <c r="R17" s="121"/>
      <c r="S17" s="121"/>
      <c r="T17" s="121"/>
      <c r="U17" s="121"/>
      <c r="V17" s="122"/>
    </row>
    <row r="18" spans="2:25" s="2" customFormat="1" ht="15" customHeight="1" x14ac:dyDescent="0.25">
      <c r="G18" s="85" t="s">
        <v>56</v>
      </c>
      <c r="H18" s="86"/>
      <c r="I18" s="86"/>
      <c r="J18" s="87">
        <f>J15*0.1%+6000</f>
        <v>6100</v>
      </c>
      <c r="K18" s="87"/>
      <c r="L18" s="93" t="s">
        <v>10</v>
      </c>
      <c r="M18" s="94"/>
      <c r="N18" s="117" t="s">
        <v>67</v>
      </c>
      <c r="O18" s="117"/>
      <c r="P18" s="117"/>
      <c r="Q18" s="117"/>
      <c r="R18" s="117"/>
      <c r="S18" s="117"/>
      <c r="T18" s="117"/>
      <c r="U18" s="117"/>
      <c r="V18" s="123"/>
    </row>
    <row r="19" spans="2:25" s="2" customFormat="1" ht="15" customHeight="1" x14ac:dyDescent="0.25">
      <c r="G19" s="90" t="s">
        <v>33</v>
      </c>
      <c r="H19" s="91"/>
      <c r="I19" s="91"/>
      <c r="J19" s="92">
        <v>150</v>
      </c>
      <c r="K19" s="92"/>
      <c r="L19" s="95" t="s">
        <v>10</v>
      </c>
      <c r="M19" s="96"/>
      <c r="N19" s="121" t="s">
        <v>35</v>
      </c>
      <c r="O19" s="121"/>
      <c r="P19" s="121"/>
      <c r="Q19" s="121"/>
      <c r="R19" s="121"/>
      <c r="S19" s="121"/>
      <c r="T19" s="121"/>
      <c r="U19" s="121"/>
      <c r="V19" s="122"/>
    </row>
    <row r="20" spans="2:25" s="2" customFormat="1" ht="15" x14ac:dyDescent="0.25">
      <c r="G20" s="85" t="s">
        <v>57</v>
      </c>
      <c r="H20" s="86"/>
      <c r="I20" s="111"/>
      <c r="J20" s="110">
        <f>J15*N20</f>
        <v>300</v>
      </c>
      <c r="K20" s="110"/>
      <c r="L20" s="117" t="s">
        <v>10</v>
      </c>
      <c r="M20" s="118"/>
      <c r="N20" s="80">
        <v>3.0000000000000001E-3</v>
      </c>
      <c r="O20" s="124" t="s">
        <v>62</v>
      </c>
      <c r="P20" s="124"/>
      <c r="Q20" s="124"/>
      <c r="R20" s="124"/>
      <c r="S20" s="124"/>
      <c r="T20" s="124"/>
      <c r="U20" s="124"/>
      <c r="V20" s="125"/>
    </row>
    <row r="21" spans="2:25" s="2" customFormat="1" ht="15" x14ac:dyDescent="0.25">
      <c r="G21" s="85" t="s">
        <v>38</v>
      </c>
      <c r="H21" s="86"/>
      <c r="I21" s="111"/>
      <c r="J21" s="110">
        <f>J13*0.3%</f>
        <v>150</v>
      </c>
      <c r="K21" s="110"/>
      <c r="L21" s="117" t="s">
        <v>10</v>
      </c>
      <c r="M21" s="118"/>
      <c r="N21" s="80">
        <v>3.0000000000000001E-3</v>
      </c>
      <c r="O21" s="124" t="s">
        <v>63</v>
      </c>
      <c r="P21" s="124"/>
      <c r="Q21" s="124"/>
      <c r="R21" s="124"/>
      <c r="S21" s="124"/>
      <c r="T21" s="124"/>
      <c r="U21" s="124"/>
      <c r="V21" s="125"/>
    </row>
    <row r="22" spans="2:25" s="2" customFormat="1" ht="15.75" customHeight="1" thickBot="1" x14ac:dyDescent="0.3">
      <c r="G22" s="114" t="s">
        <v>55</v>
      </c>
      <c r="H22" s="115"/>
      <c r="I22" s="115"/>
      <c r="J22" s="116">
        <v>0.21</v>
      </c>
      <c r="K22" s="116"/>
      <c r="L22" s="119" t="s">
        <v>4</v>
      </c>
      <c r="M22" s="120"/>
      <c r="N22" s="126" t="s">
        <v>65</v>
      </c>
      <c r="O22" s="126"/>
      <c r="P22" s="126"/>
      <c r="Q22" s="126"/>
      <c r="R22" s="126"/>
      <c r="S22" s="126"/>
      <c r="T22" s="126"/>
      <c r="U22" s="126"/>
      <c r="V22" s="127"/>
    </row>
    <row r="23" spans="2:25" s="2" customFormat="1" ht="15" x14ac:dyDescent="0.25">
      <c r="G23" s="112" t="s">
        <v>68</v>
      </c>
      <c r="H23" s="112"/>
      <c r="I23" s="112"/>
      <c r="J23" s="112"/>
      <c r="K23" s="78"/>
      <c r="L23" s="79"/>
      <c r="M23" s="79"/>
      <c r="N23" s="71"/>
      <c r="O23" s="71"/>
      <c r="P23" s="71"/>
      <c r="Q23" s="71"/>
      <c r="R23" s="71"/>
      <c r="S23" s="71"/>
      <c r="T23" s="77"/>
      <c r="U23" s="77"/>
      <c r="V23" s="77"/>
    </row>
    <row r="24" spans="2:25" ht="12.75" customHeight="1" x14ac:dyDescent="0.2">
      <c r="G24" s="13"/>
      <c r="H24" s="13"/>
      <c r="I24" s="13"/>
      <c r="J24" s="14"/>
      <c r="K24" s="14"/>
      <c r="L24" s="11"/>
      <c r="M24" s="11"/>
      <c r="N24" s="12"/>
      <c r="O24" s="12"/>
      <c r="P24" s="12"/>
      <c r="Q24" s="12"/>
      <c r="R24" s="12"/>
      <c r="S24" s="12"/>
      <c r="T24" s="70"/>
      <c r="U24" s="70"/>
      <c r="V24" s="69"/>
    </row>
    <row r="25" spans="2:25" s="2" customFormat="1" ht="15" x14ac:dyDescent="0.25">
      <c r="G25" s="81" t="s">
        <v>60</v>
      </c>
      <c r="H25" s="81"/>
      <c r="I25" s="81"/>
      <c r="J25" s="81"/>
      <c r="K25" s="81"/>
      <c r="L25" s="81"/>
      <c r="M25" s="81"/>
      <c r="N25" s="81"/>
      <c r="O25" s="71"/>
      <c r="P25" s="71"/>
      <c r="Q25" s="71"/>
      <c r="R25" s="71"/>
      <c r="S25" s="71"/>
      <c r="T25" s="72"/>
      <c r="U25" s="72"/>
      <c r="V25" s="73"/>
    </row>
    <row r="26" spans="2:25" s="2" customFormat="1" ht="15" x14ac:dyDescent="0.25">
      <c r="G26" s="81" t="s">
        <v>45</v>
      </c>
      <c r="H26" s="81"/>
      <c r="I26" s="81"/>
      <c r="J26" s="81"/>
      <c r="K26" s="81"/>
      <c r="L26" s="81"/>
      <c r="M26" s="81"/>
      <c r="N26" s="81"/>
      <c r="O26" s="74">
        <f>MAX('Умови та класичний графік'!W40:W277)</f>
        <v>0.73494993164062516</v>
      </c>
      <c r="P26" s="75"/>
      <c r="Q26" s="75"/>
      <c r="R26" s="75"/>
      <c r="S26" s="75"/>
      <c r="T26" s="73"/>
      <c r="U26" s="73"/>
      <c r="V26" s="73"/>
    </row>
    <row r="27" spans="2:25" s="2" customFormat="1" ht="15" x14ac:dyDescent="0.25">
      <c r="G27" s="81" t="s">
        <v>39</v>
      </c>
      <c r="H27" s="81"/>
      <c r="I27" s="81"/>
      <c r="J27" s="81"/>
      <c r="K27" s="81"/>
      <c r="L27" s="81"/>
      <c r="M27" s="81"/>
      <c r="N27" s="81"/>
      <c r="O27" s="76">
        <f>J16+J17+J18+J19+J20+J21</f>
        <v>7600</v>
      </c>
      <c r="P27" s="75"/>
      <c r="Q27" s="75"/>
      <c r="R27" s="75"/>
      <c r="S27" s="75"/>
      <c r="T27" s="73"/>
      <c r="U27" s="73"/>
      <c r="V27" s="73"/>
    </row>
    <row r="28" spans="2:25" s="2" customFormat="1" ht="15" x14ac:dyDescent="0.25">
      <c r="G28" s="81" t="s">
        <v>43</v>
      </c>
      <c r="H28" s="81"/>
      <c r="I28" s="81"/>
      <c r="J28" s="81"/>
      <c r="K28" s="81"/>
      <c r="L28" s="81"/>
      <c r="M28" s="81"/>
      <c r="N28" s="81"/>
      <c r="O28" s="76">
        <f>'Умови та класичний графік'!X277</f>
        <v>13564.726027397261</v>
      </c>
      <c r="P28" s="75"/>
      <c r="Q28" s="75"/>
      <c r="R28" s="75"/>
      <c r="S28" s="75"/>
      <c r="T28" s="73"/>
      <c r="U28" s="73"/>
      <c r="V28" s="73"/>
    </row>
    <row r="29" spans="2:25" s="2" customFormat="1" ht="15" x14ac:dyDescent="0.25">
      <c r="G29" s="81" t="s">
        <v>44</v>
      </c>
      <c r="H29" s="81"/>
      <c r="I29" s="81"/>
      <c r="J29" s="81"/>
      <c r="K29" s="81"/>
      <c r="L29" s="81"/>
      <c r="M29" s="81"/>
      <c r="N29" s="81"/>
      <c r="O29" s="76">
        <f>'Умови та класичний графік'!Y277</f>
        <v>63564.726027397264</v>
      </c>
      <c r="P29" s="75"/>
      <c r="Q29" s="75"/>
      <c r="R29" s="75"/>
      <c r="S29" s="75"/>
      <c r="T29" s="77"/>
      <c r="U29" s="77"/>
      <c r="V29" s="77"/>
    </row>
    <row r="30" spans="2:25" x14ac:dyDescent="0.2">
      <c r="L30" s="1"/>
      <c r="R30" s="58"/>
      <c r="S30" s="59"/>
      <c r="T30" s="59"/>
      <c r="U30" s="59"/>
      <c r="V30" s="59"/>
    </row>
    <row r="31" spans="2:25" s="9" customFormat="1" ht="12.75" customHeight="1" x14ac:dyDescent="0.2">
      <c r="B31" s="130" t="s">
        <v>36</v>
      </c>
      <c r="C31" s="130" t="s">
        <v>26</v>
      </c>
      <c r="D31" s="130" t="s">
        <v>6</v>
      </c>
      <c r="E31" s="130"/>
      <c r="F31" s="131" t="s">
        <v>12</v>
      </c>
      <c r="G31" s="134" t="s">
        <v>47</v>
      </c>
      <c r="H31" s="135"/>
      <c r="I31" s="102" t="s">
        <v>29</v>
      </c>
      <c r="J31" s="140" t="s">
        <v>11</v>
      </c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02" t="s">
        <v>48</v>
      </c>
      <c r="X31" s="130" t="s">
        <v>49</v>
      </c>
      <c r="Y31" s="130" t="s">
        <v>50</v>
      </c>
    </row>
    <row r="32" spans="2:25" s="9" customFormat="1" ht="12.75" customHeight="1" x14ac:dyDescent="0.2">
      <c r="B32" s="130"/>
      <c r="C32" s="130"/>
      <c r="D32" s="130"/>
      <c r="E32" s="130"/>
      <c r="F32" s="132"/>
      <c r="G32" s="136"/>
      <c r="H32" s="137"/>
      <c r="I32" s="103"/>
      <c r="J32" s="138" t="s">
        <v>52</v>
      </c>
      <c r="K32" s="138" t="s">
        <v>51</v>
      </c>
      <c r="L32" s="102" t="s">
        <v>30</v>
      </c>
      <c r="M32" s="141" t="s">
        <v>13</v>
      </c>
      <c r="N32" s="142"/>
      <c r="O32" s="142"/>
      <c r="P32" s="142"/>
      <c r="Q32" s="142"/>
      <c r="R32" s="142"/>
      <c r="S32" s="142"/>
      <c r="T32" s="142"/>
      <c r="U32" s="142"/>
      <c r="V32" s="143"/>
      <c r="W32" s="103"/>
      <c r="X32" s="130"/>
      <c r="Y32" s="130"/>
    </row>
    <row r="33" spans="2:25" s="9" customFormat="1" ht="15" customHeight="1" x14ac:dyDescent="0.2">
      <c r="B33" s="130"/>
      <c r="C33" s="130"/>
      <c r="D33" s="130"/>
      <c r="E33" s="130"/>
      <c r="F33" s="132"/>
      <c r="G33" s="136"/>
      <c r="H33" s="137"/>
      <c r="I33" s="103"/>
      <c r="J33" s="139"/>
      <c r="K33" s="139"/>
      <c r="L33" s="103"/>
      <c r="M33" s="141" t="s">
        <v>14</v>
      </c>
      <c r="N33" s="142"/>
      <c r="O33" s="142"/>
      <c r="P33" s="143"/>
      <c r="Q33" s="144" t="s">
        <v>17</v>
      </c>
      <c r="R33" s="145"/>
      <c r="S33" s="144" t="s">
        <v>20</v>
      </c>
      <c r="T33" s="146"/>
      <c r="U33" s="146"/>
      <c r="V33" s="145"/>
      <c r="W33" s="103"/>
      <c r="X33" s="130"/>
      <c r="Y33" s="130"/>
    </row>
    <row r="34" spans="2:25" s="9" customFormat="1" ht="55.5" customHeight="1" x14ac:dyDescent="0.2">
      <c r="B34" s="130"/>
      <c r="C34" s="130"/>
      <c r="D34" s="16" t="s">
        <v>7</v>
      </c>
      <c r="E34" s="16" t="s">
        <v>8</v>
      </c>
      <c r="F34" s="133"/>
      <c r="G34" s="136"/>
      <c r="H34" s="137"/>
      <c r="I34" s="104"/>
      <c r="J34" s="139"/>
      <c r="K34" s="139"/>
      <c r="L34" s="104"/>
      <c r="M34" s="16" t="s">
        <v>15</v>
      </c>
      <c r="N34" s="17" t="s">
        <v>9</v>
      </c>
      <c r="O34" s="17" t="s">
        <v>16</v>
      </c>
      <c r="P34" s="17" t="s">
        <v>5</v>
      </c>
      <c r="Q34" s="17" t="s">
        <v>18</v>
      </c>
      <c r="R34" s="18" t="s">
        <v>19</v>
      </c>
      <c r="S34" s="17" t="s">
        <v>21</v>
      </c>
      <c r="T34" s="17" t="s">
        <v>22</v>
      </c>
      <c r="U34" s="17" t="s">
        <v>23</v>
      </c>
      <c r="V34" s="17" t="s">
        <v>28</v>
      </c>
      <c r="W34" s="104"/>
      <c r="X34" s="130"/>
      <c r="Y34" s="130"/>
    </row>
    <row r="35" spans="2:25" s="24" customFormat="1" hidden="1" x14ac:dyDescent="0.2">
      <c r="B35" s="19">
        <v>1</v>
      </c>
      <c r="C35" s="20">
        <v>2</v>
      </c>
      <c r="D35" s="19">
        <v>3</v>
      </c>
      <c r="E35" s="19">
        <v>4</v>
      </c>
      <c r="F35" s="19">
        <v>5</v>
      </c>
      <c r="G35" s="128">
        <v>6</v>
      </c>
      <c r="H35" s="128"/>
      <c r="I35" s="19">
        <v>9</v>
      </c>
      <c r="J35" s="19">
        <v>10</v>
      </c>
      <c r="K35" s="19">
        <v>11</v>
      </c>
      <c r="L35" s="19"/>
      <c r="M35" s="19">
        <v>14</v>
      </c>
      <c r="N35" s="21">
        <v>15</v>
      </c>
      <c r="O35" s="19">
        <v>16</v>
      </c>
      <c r="P35" s="19">
        <v>17</v>
      </c>
      <c r="Q35" s="19">
        <v>18</v>
      </c>
      <c r="R35" s="19">
        <v>19</v>
      </c>
      <c r="S35" s="22">
        <v>20</v>
      </c>
      <c r="T35" s="22">
        <v>21</v>
      </c>
      <c r="U35" s="22">
        <v>22</v>
      </c>
      <c r="V35" s="22">
        <v>23</v>
      </c>
      <c r="W35" s="19">
        <v>24</v>
      </c>
      <c r="X35" s="19">
        <v>27</v>
      </c>
      <c r="Y35" s="23">
        <v>30</v>
      </c>
    </row>
    <row r="36" spans="2:25" x14ac:dyDescent="0.2">
      <c r="B36" s="25" t="s">
        <v>24</v>
      </c>
      <c r="C36" s="26">
        <f>F7</f>
        <v>44197</v>
      </c>
      <c r="D36" s="27" t="s">
        <v>24</v>
      </c>
      <c r="E36" s="27" t="s">
        <v>24</v>
      </c>
      <c r="F36" s="28" t="s">
        <v>24</v>
      </c>
      <c r="G36" s="106">
        <f>-('Умови та класичний графік'!J13-L36)</f>
        <v>-42400</v>
      </c>
      <c r="H36" s="107"/>
      <c r="I36" s="29" t="s">
        <v>24</v>
      </c>
      <c r="J36" s="28" t="s">
        <v>24</v>
      </c>
      <c r="K36" s="28" t="s">
        <v>24</v>
      </c>
      <c r="L36" s="30">
        <f>SUM(M36:V36)</f>
        <v>7600</v>
      </c>
      <c r="M36" s="31">
        <v>0</v>
      </c>
      <c r="N36" s="31">
        <v>150</v>
      </c>
      <c r="O36" s="32">
        <f>J16</f>
        <v>750</v>
      </c>
      <c r="P36" s="31">
        <f>SUM(P37:P276)</f>
        <v>0</v>
      </c>
      <c r="Q36" s="31">
        <f>SUM(Q37:Q276)</f>
        <v>0</v>
      </c>
      <c r="R36" s="31">
        <f>SUM(R37:R276)</f>
        <v>0</v>
      </c>
      <c r="S36" s="33">
        <f>('Умови та класичний графік'!J15*0.1%+6000)</f>
        <v>6100</v>
      </c>
      <c r="T36" s="33">
        <f>SUM(T37:T276)</f>
        <v>0</v>
      </c>
      <c r="U36" s="33">
        <f>J20+J21</f>
        <v>450</v>
      </c>
      <c r="V36" s="33">
        <f>150</f>
        <v>150</v>
      </c>
      <c r="W36" s="34"/>
      <c r="X36" s="32"/>
      <c r="Y36" s="35"/>
    </row>
    <row r="37" spans="2:25" x14ac:dyDescent="0.2">
      <c r="B37" s="25">
        <v>1</v>
      </c>
      <c r="C37" s="36">
        <v>44228</v>
      </c>
      <c r="D37" s="36">
        <f>C36</f>
        <v>44197</v>
      </c>
      <c r="E37" s="26">
        <f>C37-1</f>
        <v>44227</v>
      </c>
      <c r="F37" s="37">
        <f>E37-D37+1</f>
        <v>31</v>
      </c>
      <c r="G37" s="105">
        <f>J37+K37+L37</f>
        <v>5058.4474885844756</v>
      </c>
      <c r="H37" s="105"/>
      <c r="I37" s="32">
        <f>'Умови та класичний графік'!J13-J37</f>
        <v>45833.333333333336</v>
      </c>
      <c r="J37" s="32">
        <f>'Умови та класичний графік'!J13/'Умови та класичний графік'!J14</f>
        <v>4166.666666666667</v>
      </c>
      <c r="K37" s="32">
        <f>(('Умови та класичний графік'!J13*'Умови та класичний графік'!$J$22)/365)*F37</f>
        <v>891.78082191780823</v>
      </c>
      <c r="L37" s="30">
        <f t="shared" ref="L37:L38" si="0">SUM(M37:V37)</f>
        <v>0</v>
      </c>
      <c r="M37" s="38"/>
      <c r="N37" s="39"/>
      <c r="O37" s="40"/>
      <c r="P37" s="32"/>
      <c r="Q37" s="40"/>
      <c r="R37" s="40"/>
      <c r="S37" s="41"/>
      <c r="T37" s="41"/>
      <c r="U37" s="41"/>
      <c r="V37" s="41"/>
      <c r="W37" s="43" t="str">
        <f>IF(B36&lt;'Умови та класичний графік'!$J$14,XIRR($G$36:G37,$C$36:C37,0),"")</f>
        <v/>
      </c>
      <c r="X37" s="42"/>
      <c r="Y37" s="35"/>
    </row>
    <row r="38" spans="2:25" x14ac:dyDescent="0.2">
      <c r="B38" s="25">
        <v>2</v>
      </c>
      <c r="C38" s="36">
        <v>44256</v>
      </c>
      <c r="D38" s="36">
        <f t="shared" ref="D38" si="1">C37</f>
        <v>44228</v>
      </c>
      <c r="E38" s="26">
        <f t="shared" ref="E38" si="2">C38-1</f>
        <v>44255</v>
      </c>
      <c r="F38" s="37">
        <f t="shared" ref="F38" si="3">E38-D38+1</f>
        <v>28</v>
      </c>
      <c r="G38" s="105">
        <f>J38+K38+L38</f>
        <v>4905.0228310502289</v>
      </c>
      <c r="H38" s="105"/>
      <c r="I38" s="32">
        <f>I37-J38</f>
        <v>41666.666666666672</v>
      </c>
      <c r="J38" s="32">
        <f>J37</f>
        <v>4166.666666666667</v>
      </c>
      <c r="K38" s="32">
        <f>((I37*'Умови та класичний графік'!$J$22)/365)*F38</f>
        <v>738.35616438356169</v>
      </c>
      <c r="L38" s="30">
        <f t="shared" si="0"/>
        <v>0</v>
      </c>
      <c r="M38" s="38"/>
      <c r="N38" s="39"/>
      <c r="O38" s="39"/>
      <c r="P38" s="32"/>
      <c r="Q38" s="40"/>
      <c r="R38" s="40"/>
      <c r="S38" s="41"/>
      <c r="T38" s="41"/>
      <c r="U38" s="41"/>
      <c r="V38" s="41"/>
      <c r="W38" s="43">
        <f>IF(B37&lt;'Умови та класичний графік'!$J$14,XIRR($G$36:G38,$C$36:C38,0),"")</f>
        <v>-0.99998465797097125</v>
      </c>
      <c r="X38" s="42"/>
      <c r="Y38" s="35"/>
    </row>
    <row r="39" spans="2:25" s="46" customFormat="1" x14ac:dyDescent="0.2">
      <c r="B39" s="25">
        <v>3</v>
      </c>
      <c r="C39" s="36">
        <f>IF(B38&lt;'Умови та класичний графік'!$J$14,EDATE(C38,1),"")</f>
        <v>44287</v>
      </c>
      <c r="D39" s="36">
        <f>IF(B38&lt;'Умови та класичний графік'!$J$14,C38,"")</f>
        <v>44256</v>
      </c>
      <c r="E39" s="26">
        <f>IF(B38&lt;'Умови та класичний графік'!$J$14,C39-1,"")</f>
        <v>44286</v>
      </c>
      <c r="F39" s="37">
        <f>IF(B38&lt;'Умови та класичний графік'!$J$14,E39-D39+1,"")</f>
        <v>31</v>
      </c>
      <c r="G39" s="100">
        <f>IF(B38&lt;'Умови та класичний графік'!$J$14,J39+K39+L39,"")</f>
        <v>4909.8173515981744</v>
      </c>
      <c r="H39" s="101"/>
      <c r="I39" s="32">
        <f>IF(B38&lt;'Умови та класичний графік'!$J$14,I38-J39,"")</f>
        <v>37500.000000000007</v>
      </c>
      <c r="J39" s="32">
        <f>IF(B38&lt;'Умови та класичний графік'!$J$14,J38,"")</f>
        <v>4166.666666666667</v>
      </c>
      <c r="K39" s="32">
        <f>IF(B38&lt;'Умови та класичний графік'!$J$14,((I38*'Умови та класичний графік'!$J$22)/365)*F39,"")</f>
        <v>743.15068493150693</v>
      </c>
      <c r="L39" s="30">
        <f>IF(B38&lt;'Умови та класичний графік'!$J$14,SUM(M39:V39),"")</f>
        <v>0</v>
      </c>
      <c r="M39" s="38"/>
      <c r="N39" s="39"/>
      <c r="O39" s="39"/>
      <c r="P39" s="32"/>
      <c r="Q39" s="40"/>
      <c r="R39" s="40"/>
      <c r="S39" s="41"/>
      <c r="T39" s="41"/>
      <c r="U39" s="41"/>
      <c r="V39" s="41"/>
      <c r="W39" s="43">
        <f>IF(B38&lt;'Умови та класичний графік'!$J$14,XIRR($G$36:G39,$C$36:C39,0),"")</f>
        <v>-0.99735802492897485</v>
      </c>
      <c r="X39" s="44"/>
      <c r="Y39" s="45"/>
    </row>
    <row r="40" spans="2:25" x14ac:dyDescent="0.2">
      <c r="B40" s="25">
        <v>4</v>
      </c>
      <c r="C40" s="36">
        <f>IF(B39&lt;'Умови та класичний графік'!$J$14,EDATE(C39,1),"")</f>
        <v>44317</v>
      </c>
      <c r="D40" s="36">
        <f>IF(B39&lt;'Умови та класичний графік'!$J$14,C39,"")</f>
        <v>44287</v>
      </c>
      <c r="E40" s="26">
        <f>IF(B39&lt;'Умови та класичний графік'!$J$14,C40-1,"")</f>
        <v>44316</v>
      </c>
      <c r="F40" s="37">
        <f>IF(B39&lt;'Умови та класичний графік'!$J$14,E40-D40+1,"")</f>
        <v>30</v>
      </c>
      <c r="G40" s="100">
        <f>IF(B39&lt;'Умови та класичний графік'!$J$14,J40+K40+L40,"")</f>
        <v>4813.9269406392696</v>
      </c>
      <c r="H40" s="101"/>
      <c r="I40" s="32">
        <f>IF(B39&lt;'Умови та класичний графік'!$J$14,I39-J40,"")</f>
        <v>33333.333333333343</v>
      </c>
      <c r="J40" s="32">
        <f>IF(B39&lt;'Умови та класичний графік'!$J$14,J39,"")</f>
        <v>4166.666666666667</v>
      </c>
      <c r="K40" s="32">
        <f>IF(B39&lt;'Умови та класичний графік'!$J$14,((I39*'Умови та класичний графік'!$J$22)/365)*F40,"")</f>
        <v>647.26027397260282</v>
      </c>
      <c r="L40" s="30">
        <f>IF(B39&lt;'Умови та класичний графік'!$J$14,SUM(M40:V40),"")</f>
        <v>0</v>
      </c>
      <c r="M40" s="38"/>
      <c r="N40" s="39"/>
      <c r="O40" s="39"/>
      <c r="P40" s="32"/>
      <c r="Q40" s="40"/>
      <c r="R40" s="40"/>
      <c r="S40" s="41"/>
      <c r="T40" s="41"/>
      <c r="U40" s="41"/>
      <c r="V40" s="41"/>
      <c r="W40" s="43">
        <f>IF(B39&lt;'Умови та класичний графік'!$J$14,XIRR($G$36:G40,$C$36:C40,0),"")</f>
        <v>-0.97011469015318896</v>
      </c>
      <c r="X40" s="42"/>
      <c r="Y40" s="35"/>
    </row>
    <row r="41" spans="2:25" x14ac:dyDescent="0.2">
      <c r="B41" s="25">
        <v>5</v>
      </c>
      <c r="C41" s="36">
        <f>IF(B40&lt;'Умови та класичний графік'!$J$14,EDATE(C40,1),"")</f>
        <v>44348</v>
      </c>
      <c r="D41" s="36">
        <f>IF(B40&lt;'Умови та класичний графік'!$J$14,C40,"")</f>
        <v>44317</v>
      </c>
      <c r="E41" s="26">
        <f>IF(B40&lt;'Умови та класичний графік'!$J$14,C41-1,"")</f>
        <v>44347</v>
      </c>
      <c r="F41" s="37">
        <f>IF(B40&lt;'Умови та класичний графік'!$J$14,E41-D41+1,"")</f>
        <v>31</v>
      </c>
      <c r="G41" s="100">
        <f>IF(B40&lt;'Умови та класичний графік'!$J$14,J41+K41+L41,"")</f>
        <v>4761.1872146118731</v>
      </c>
      <c r="H41" s="101"/>
      <c r="I41" s="32">
        <f>IF(B40&lt;'Умови та класичний графік'!$J$14,I40-J41,"")</f>
        <v>29166.666666666675</v>
      </c>
      <c r="J41" s="32">
        <f>IF(B40&lt;'Умови та класичний графік'!$J$14,J40,"")</f>
        <v>4166.666666666667</v>
      </c>
      <c r="K41" s="32">
        <f>IF(B40&lt;'Умови та класичний графік'!$J$14,((I40*'Умови та класичний графік'!$J$22)/365)*F41,"")</f>
        <v>594.52054794520564</v>
      </c>
      <c r="L41" s="30">
        <f>IF(B40&lt;'Умови та класичний графік'!$J$14,SUM(M41:V41),"")</f>
        <v>0</v>
      </c>
      <c r="M41" s="38"/>
      <c r="N41" s="39"/>
      <c r="O41" s="39"/>
      <c r="P41" s="32"/>
      <c r="Q41" s="40"/>
      <c r="R41" s="40"/>
      <c r="S41" s="41"/>
      <c r="T41" s="41"/>
      <c r="U41" s="41"/>
      <c r="V41" s="41"/>
      <c r="W41" s="43">
        <f>IF(B40&lt;'Умови та класичний графік'!$J$14,XIRR($G$36:G41,$C$36:C41,0),"")</f>
        <v>-0.88041233650930206</v>
      </c>
      <c r="X41" s="42"/>
      <c r="Y41" s="35"/>
    </row>
    <row r="42" spans="2:25" x14ac:dyDescent="0.2">
      <c r="B42" s="25">
        <v>6</v>
      </c>
      <c r="C42" s="36">
        <f>IF(B41&lt;'Умови та класичний графік'!$J$14,EDATE(C41,1),"")</f>
        <v>44378</v>
      </c>
      <c r="D42" s="36">
        <f>IF(B41&lt;'Умови та класичний графік'!$J$14,C41,"")</f>
        <v>44348</v>
      </c>
      <c r="E42" s="26">
        <f>IF(B41&lt;'Умови та класичний графік'!$J$14,C42-1,"")</f>
        <v>44377</v>
      </c>
      <c r="F42" s="37">
        <f>IF(B41&lt;'Умови та класичний графік'!$J$14,E42-D42+1,"")</f>
        <v>30</v>
      </c>
      <c r="G42" s="100">
        <f>IF(B41&lt;'Умови та класичний графік'!$J$14,J42+K42+L42,"")</f>
        <v>4670.0913242009137</v>
      </c>
      <c r="H42" s="101"/>
      <c r="I42" s="32">
        <f>IF(B41&lt;'Умови та класичний графік'!$J$14,I41-J42,"")</f>
        <v>25000.000000000007</v>
      </c>
      <c r="J42" s="32">
        <f>IF(B41&lt;'Умови та класичний графік'!$J$14,J41,"")</f>
        <v>4166.666666666667</v>
      </c>
      <c r="K42" s="32">
        <f>IF(B41&lt;'Умови та класичний графік'!$J$14,((I41*'Умови та класичний графік'!$J$22)/365)*F42,"")</f>
        <v>503.42465753424676</v>
      </c>
      <c r="L42" s="30">
        <f>IF(B41&lt;'Умови та класичний графік'!$J$14,SUM(M42:V42),"")</f>
        <v>0</v>
      </c>
      <c r="M42" s="38"/>
      <c r="N42" s="39"/>
      <c r="O42" s="39"/>
      <c r="P42" s="32"/>
      <c r="Q42" s="40"/>
      <c r="R42" s="40"/>
      <c r="S42" s="41"/>
      <c r="T42" s="41"/>
      <c r="U42" s="41"/>
      <c r="V42" s="41"/>
      <c r="W42" s="43">
        <f>IF(B41&lt;'Умови та класичний графік'!$J$14,XIRR($G$36:G42,$C$36:C42,0),"")</f>
        <v>-0.71703458423577249</v>
      </c>
      <c r="X42" s="42"/>
      <c r="Y42" s="35"/>
    </row>
    <row r="43" spans="2:25" x14ac:dyDescent="0.2">
      <c r="B43" s="25">
        <v>7</v>
      </c>
      <c r="C43" s="36">
        <f>IF(B42&lt;'Умови та класичний графік'!$J$14,EDATE(C42,1),"")</f>
        <v>44409</v>
      </c>
      <c r="D43" s="36">
        <f>IF(B42&lt;'Умови та класичний графік'!$J$14,C42,"")</f>
        <v>44378</v>
      </c>
      <c r="E43" s="26">
        <f>IF(B42&lt;'Умови та класичний графік'!$J$14,C43-1,"")</f>
        <v>44408</v>
      </c>
      <c r="F43" s="37">
        <f>IF(B42&lt;'Умови та класичний графік'!$J$14,E43-D43+1,"")</f>
        <v>31</v>
      </c>
      <c r="G43" s="100">
        <f>IF(B42&lt;'Умови та класичний графік'!$J$14,J43+K43+L43,"")</f>
        <v>4612.5570776255709</v>
      </c>
      <c r="H43" s="101"/>
      <c r="I43" s="32">
        <f>IF(B42&lt;'Умови та класичний графік'!$J$14,I42-J43,"")</f>
        <v>20833.333333333339</v>
      </c>
      <c r="J43" s="32">
        <f>IF(B42&lt;'Умови та класичний графік'!$J$14,J42,"")</f>
        <v>4166.666666666667</v>
      </c>
      <c r="K43" s="32">
        <f>IF(B42&lt;'Умови та класичний графік'!$J$14,((I42*'Умови та класичний графік'!$J$22)/365)*F43,"")</f>
        <v>445.89041095890423</v>
      </c>
      <c r="L43" s="30">
        <f>IF(B42&lt;'Умови та класичний графік'!$J$14,SUM(M43:V43),"")</f>
        <v>0</v>
      </c>
      <c r="M43" s="38"/>
      <c r="N43" s="39"/>
      <c r="O43" s="39"/>
      <c r="P43" s="32"/>
      <c r="Q43" s="40"/>
      <c r="R43" s="40"/>
      <c r="S43" s="41"/>
      <c r="T43" s="41"/>
      <c r="U43" s="41"/>
      <c r="V43" s="41"/>
      <c r="W43" s="43">
        <f>IF(B42&lt;'Умови та класичний графік'!$J$14,XIRR($G$36:G43,$C$36:C43,0),"")</f>
        <v>-0.49485526234336197</v>
      </c>
      <c r="X43" s="42"/>
      <c r="Y43" s="35"/>
    </row>
    <row r="44" spans="2:25" x14ac:dyDescent="0.2">
      <c r="B44" s="25">
        <v>8</v>
      </c>
      <c r="C44" s="36">
        <f>IF(B43&lt;'Умови та класичний графік'!$J$14,EDATE(C43,1),"")</f>
        <v>44440</v>
      </c>
      <c r="D44" s="36">
        <f>IF(B43&lt;'Умови та класичний графік'!$J$14,C43,"")</f>
        <v>44409</v>
      </c>
      <c r="E44" s="26">
        <f>IF(B43&lt;'Умови та класичний графік'!$J$14,C44-1,"")</f>
        <v>44439</v>
      </c>
      <c r="F44" s="37">
        <f>IF(B43&lt;'Умови та класичний графік'!$J$14,E44-D44+1,"")</f>
        <v>31</v>
      </c>
      <c r="G44" s="100">
        <f>IF(B43&lt;'Умови та класичний графік'!$J$14,J44+K44+L44,"")</f>
        <v>4538.2420091324202</v>
      </c>
      <c r="H44" s="101"/>
      <c r="I44" s="32">
        <f>IF(B43&lt;'Умови та класичний графік'!$J$14,I43-J44,"")</f>
        <v>16666.666666666672</v>
      </c>
      <c r="J44" s="32">
        <f>IF(B43&lt;'Умови та класичний графік'!$J$14,J43,"")</f>
        <v>4166.666666666667</v>
      </c>
      <c r="K44" s="32">
        <f>IF(B43&lt;'Умови та класичний графік'!$J$14,((I43*'Умови та класичний графік'!$J$22)/365)*F44,"")</f>
        <v>371.57534246575347</v>
      </c>
      <c r="L44" s="30">
        <f>IF(B43&lt;'Умови та класичний графік'!$J$14,SUM(M44:V44),"")</f>
        <v>0</v>
      </c>
      <c r="M44" s="38"/>
      <c r="N44" s="39"/>
      <c r="O44" s="39"/>
      <c r="P44" s="32"/>
      <c r="Q44" s="40"/>
      <c r="R44" s="40"/>
      <c r="S44" s="41"/>
      <c r="T44" s="41"/>
      <c r="U44" s="41"/>
      <c r="V44" s="41"/>
      <c r="W44" s="43">
        <f>IF(B43&lt;'Умови та класичний графік'!$J$14,XIRR($G$36:G44,$C$36:C44,0),"")</f>
        <v>-0.24145594694297762</v>
      </c>
      <c r="X44" s="42"/>
      <c r="Y44" s="35"/>
    </row>
    <row r="45" spans="2:25" x14ac:dyDescent="0.2">
      <c r="B45" s="25">
        <v>9</v>
      </c>
      <c r="C45" s="36">
        <f>IF(B44&lt;'Умови та класичний графік'!$J$14,EDATE(C44,1),"")</f>
        <v>44470</v>
      </c>
      <c r="D45" s="36">
        <f>IF(B44&lt;'Умови та класичний графік'!$J$14,C44,"")</f>
        <v>44440</v>
      </c>
      <c r="E45" s="26">
        <f>IF(B44&lt;'Умови та класичний графік'!$J$14,C45-1,"")</f>
        <v>44469</v>
      </c>
      <c r="F45" s="37">
        <f>IF(B44&lt;'Умови та класичний графік'!$J$14,E45-D45+1,"")</f>
        <v>30</v>
      </c>
      <c r="G45" s="100">
        <f>IF(B44&lt;'Умови та класичний графік'!$J$14,J45+K45+L45,"")</f>
        <v>4454.3378995433795</v>
      </c>
      <c r="H45" s="101"/>
      <c r="I45" s="32">
        <f>IF(B44&lt;'Умови та класичний графік'!$J$14,I44-J45,"")</f>
        <v>12500.000000000004</v>
      </c>
      <c r="J45" s="32">
        <f>IF(B44&lt;'Умови та класичний графік'!$J$14,J44,"")</f>
        <v>4166.666666666667</v>
      </c>
      <c r="K45" s="32">
        <f>IF(B44&lt;'Умови та класичний графік'!$J$14,((I44*'Умови та класичний графік'!$J$22)/365)*F45,"")</f>
        <v>287.67123287671239</v>
      </c>
      <c r="L45" s="30">
        <f>IF(B44&lt;'Умови та класичний графік'!$J$14,SUM(M45:V45),"")</f>
        <v>0</v>
      </c>
      <c r="M45" s="38"/>
      <c r="N45" s="39"/>
      <c r="O45" s="39"/>
      <c r="P45" s="32"/>
      <c r="Q45" s="40"/>
      <c r="R45" s="40"/>
      <c r="S45" s="41"/>
      <c r="T45" s="41"/>
      <c r="U45" s="41"/>
      <c r="V45" s="41"/>
      <c r="W45" s="43">
        <f>IF(B44&lt;'Умови та класичний графік'!$J$14,XIRR($G$36:G45,$C$36:C45,0),"")</f>
        <v>1.8939165039062504E-2</v>
      </c>
      <c r="X45" s="42"/>
      <c r="Y45" s="35"/>
    </row>
    <row r="46" spans="2:25" x14ac:dyDescent="0.2">
      <c r="B46" s="25">
        <v>10</v>
      </c>
      <c r="C46" s="36">
        <f>IF(B45&lt;'Умови та класичний графік'!$J$14,EDATE(C45,1),"")</f>
        <v>44501</v>
      </c>
      <c r="D46" s="36">
        <f>IF(B45&lt;'Умови та класичний графік'!$J$14,C45,"")</f>
        <v>44470</v>
      </c>
      <c r="E46" s="26">
        <f>IF(B45&lt;'Умови та класичний графік'!$J$14,C46-1,"")</f>
        <v>44500</v>
      </c>
      <c r="F46" s="37">
        <f>IF(B45&lt;'Умови та класичний графік'!$J$14,E46-D46+1,"")</f>
        <v>31</v>
      </c>
      <c r="G46" s="100">
        <f>IF(B45&lt;'Умови та класичний графік'!$J$14,J46+K46+L46,"")</f>
        <v>4389.6118721461189</v>
      </c>
      <c r="H46" s="101"/>
      <c r="I46" s="32">
        <f>IF(B45&lt;'Умови та класичний графік'!$J$14,I45-J46,"")</f>
        <v>8333.3333333333358</v>
      </c>
      <c r="J46" s="32">
        <f>IF(B45&lt;'Умови та класичний графік'!$J$14,J45,"")</f>
        <v>4166.666666666667</v>
      </c>
      <c r="K46" s="32">
        <f>IF(B45&lt;'Умови та класичний графік'!$J$14,((I45*'Умови та класичний графік'!$J$22)/365)*F46,"")</f>
        <v>222.94520547945211</v>
      </c>
      <c r="L46" s="30">
        <f>IF(B45&lt;'Умови та класичний графік'!$J$14,SUM(M46:V46),"")</f>
        <v>0</v>
      </c>
      <c r="M46" s="38"/>
      <c r="N46" s="39"/>
      <c r="O46" s="39"/>
      <c r="P46" s="32"/>
      <c r="Q46" s="40"/>
      <c r="R46" s="40"/>
      <c r="S46" s="41"/>
      <c r="T46" s="41"/>
      <c r="U46" s="41"/>
      <c r="V46" s="41"/>
      <c r="W46" s="43">
        <f>IF(B45&lt;'Умови та класичний графік'!$J$14,XIRR($G$36:G46,$C$36:C46,0),"")</f>
        <v>0.27163654785156266</v>
      </c>
      <c r="X46" s="42"/>
      <c r="Y46" s="35"/>
    </row>
    <row r="47" spans="2:25" x14ac:dyDescent="0.2">
      <c r="B47" s="25">
        <v>11</v>
      </c>
      <c r="C47" s="36">
        <f>IF(B46&lt;'Умови та класичний графік'!$J$14,EDATE(C46,1),"")</f>
        <v>44531</v>
      </c>
      <c r="D47" s="36">
        <f>IF(B46&lt;'Умови та класичний графік'!$J$14,C46,"")</f>
        <v>44501</v>
      </c>
      <c r="E47" s="26">
        <f>IF(B46&lt;'Умови та класичний графік'!$J$14,C47-1,"")</f>
        <v>44530</v>
      </c>
      <c r="F47" s="37">
        <f>IF(B46&lt;'Умови та класичний графік'!$J$14,E47-D47+1,"")</f>
        <v>30</v>
      </c>
      <c r="G47" s="100">
        <f>IF(B46&lt;'Умови та класичний графік'!$J$14,J47+K47+L47,"")</f>
        <v>4310.5022831050228</v>
      </c>
      <c r="H47" s="101"/>
      <c r="I47" s="32">
        <f>IF(B46&lt;'Умови та класичний графік'!$J$14,I46-J47,"")</f>
        <v>4166.6666666666688</v>
      </c>
      <c r="J47" s="32">
        <f>IF(B46&lt;'Умови та класичний графік'!$J$14,J46,"")</f>
        <v>4166.666666666667</v>
      </c>
      <c r="K47" s="32">
        <f>IF(B46&lt;'Умови та класичний графік'!$J$14,((I46*'Умови та класичний графік'!$J$22)/365)*F47,"")</f>
        <v>143.8356164383562</v>
      </c>
      <c r="L47" s="30">
        <f>IF(B46&lt;'Умови та класичний графік'!$J$14,SUM(M47:V47),"")</f>
        <v>0</v>
      </c>
      <c r="M47" s="38"/>
      <c r="N47" s="39"/>
      <c r="O47" s="39"/>
      <c r="P47" s="32"/>
      <c r="Q47" s="40"/>
      <c r="R47" s="40"/>
      <c r="S47" s="41"/>
      <c r="T47" s="41"/>
      <c r="U47" s="41"/>
      <c r="V47" s="41"/>
      <c r="W47" s="43">
        <f>IF(B46&lt;'Умови та класичний графік'!$J$14,XIRR($G$36:G47,$C$36:C47,0),"")</f>
        <v>0.50672096679687506</v>
      </c>
      <c r="X47" s="42"/>
      <c r="Y47" s="35"/>
    </row>
    <row r="48" spans="2:25" x14ac:dyDescent="0.2">
      <c r="B48" s="25">
        <v>12</v>
      </c>
      <c r="C48" s="36">
        <f>IF(B47&lt;'Умови та класичний графік'!$J$14,EDATE(C47,1),"")</f>
        <v>44562</v>
      </c>
      <c r="D48" s="36">
        <f>IF(B47&lt;'Умови та класичний графік'!$J$14,C47,"")</f>
        <v>44531</v>
      </c>
      <c r="E48" s="26">
        <f>IF(B47&lt;'Умови та класичний графік'!$J$14,C48-1,"")</f>
        <v>44561</v>
      </c>
      <c r="F48" s="37">
        <f>IF(B47&lt;'Умови та класичний графік'!$J$14,E48-D48+1,"")</f>
        <v>31</v>
      </c>
      <c r="G48" s="100">
        <f>IF(B47&lt;'Умови та класичний графік'!$J$14,J48+K48+L48,"")</f>
        <v>4540.9817351598176</v>
      </c>
      <c r="H48" s="101"/>
      <c r="I48" s="32">
        <f>IF(B47&lt;'Умови та класичний графік'!$J$14,I47-J48,"")</f>
        <v>1.8189894035458565E-12</v>
      </c>
      <c r="J48" s="32">
        <f>IF(B47&lt;'Умови та класичний графік'!$J$14,J47,"")</f>
        <v>4166.666666666667</v>
      </c>
      <c r="K48" s="32">
        <f>IF(B47&lt;'Умови та класичний графік'!$J$14,((I47*'Умови та класичний графік'!$J$22)/365)*F48,"")</f>
        <v>74.315068493150719</v>
      </c>
      <c r="L48" s="30">
        <f>IF(B47&lt;'Умови та класичний графік'!$J$14,SUM(M48:V48),"")</f>
        <v>300</v>
      </c>
      <c r="M48" s="38"/>
      <c r="N48" s="39"/>
      <c r="O48" s="39"/>
      <c r="P48" s="32"/>
      <c r="Q48" s="40"/>
      <c r="R48" s="40"/>
      <c r="S48" s="41"/>
      <c r="T48" s="41"/>
      <c r="U48" s="33">
        <f>IF(B47&lt;'Умови та класичний графік'!$J$14,('Умови та класичний графік'!$J$15*$N$20)+(I48*$N$21),"")</f>
        <v>300</v>
      </c>
      <c r="V48" s="41"/>
      <c r="W48" s="43">
        <f>IF(B47&lt;'Умови та класичний графік'!$J$14,XIRR($G$36:G48,$C$36:C48,0),"")</f>
        <v>0.73494993164062516</v>
      </c>
      <c r="X48" s="42"/>
      <c r="Y48" s="35"/>
    </row>
    <row r="49" spans="2:25" x14ac:dyDescent="0.2">
      <c r="B49" s="25">
        <v>13</v>
      </c>
      <c r="C49" s="36" t="str">
        <f>IF(B48&lt;'Умови та класичний графік'!$J$14,EDATE(C48,1),"")</f>
        <v/>
      </c>
      <c r="D49" s="36" t="str">
        <f>IF(B48&lt;'Умови та класичний графік'!$J$14,C48,"")</f>
        <v/>
      </c>
      <c r="E49" s="26" t="str">
        <f>IF(B48&lt;'Умови та класичний графік'!$J$14,C49-1,"")</f>
        <v/>
      </c>
      <c r="F49" s="37" t="str">
        <f>IF(B48&lt;'Умови та класичний графік'!$J$14,E49-D49+1,"")</f>
        <v/>
      </c>
      <c r="G49" s="100" t="str">
        <f>IF(B48&lt;'Умови та класичний графік'!$J$14,J49+K49+L49,"")</f>
        <v/>
      </c>
      <c r="H49" s="101"/>
      <c r="I49" s="32" t="str">
        <f>IF(B48&lt;'Умови та класичний графік'!$J$14,I48-J49,"")</f>
        <v/>
      </c>
      <c r="J49" s="32" t="str">
        <f>IF(B48&lt;'Умови та класичний графік'!$J$14,J48,"")</f>
        <v/>
      </c>
      <c r="K49" s="32" t="str">
        <f>IF(B48&lt;'Умови та класичний графік'!$J$14,((I48*'Умови та класичний графік'!$J$22)/365)*F49,"")</f>
        <v/>
      </c>
      <c r="L49" s="30" t="str">
        <f>IF(B48&lt;'Умови та класичний графік'!$J$14,SUM(M49:V49),"")</f>
        <v/>
      </c>
      <c r="M49" s="38"/>
      <c r="N49" s="39"/>
      <c r="O49" s="39"/>
      <c r="P49" s="32"/>
      <c r="Q49" s="40"/>
      <c r="R49" s="40"/>
      <c r="S49" s="41"/>
      <c r="T49" s="41"/>
      <c r="U49" s="41"/>
      <c r="V49" s="41"/>
      <c r="W49" s="43" t="str">
        <f>IF(B48&lt;'Умови та класичний графік'!$J$14,XIRR($G$36:G49,$C$36:C49,0),"")</f>
        <v/>
      </c>
      <c r="X49" s="42"/>
      <c r="Y49" s="35"/>
    </row>
    <row r="50" spans="2:25" x14ac:dyDescent="0.2">
      <c r="B50" s="25">
        <v>14</v>
      </c>
      <c r="C50" s="36" t="str">
        <f>IF(B49&lt;'Умови та класичний графік'!$J$14,EDATE(C49,1),"")</f>
        <v/>
      </c>
      <c r="D50" s="36" t="str">
        <f>IF(B49&lt;'Умови та класичний графік'!$J$14,C49,"")</f>
        <v/>
      </c>
      <c r="E50" s="26" t="str">
        <f>IF(B49&lt;'Умови та класичний графік'!$J$14,C50-1,"")</f>
        <v/>
      </c>
      <c r="F50" s="37" t="str">
        <f>IF(B49&lt;'Умови та класичний графік'!$J$14,E50-D50+1,"")</f>
        <v/>
      </c>
      <c r="G50" s="100" t="str">
        <f>IF(B49&lt;'Умови та класичний графік'!$J$14,J50+K50+L50,"")</f>
        <v/>
      </c>
      <c r="H50" s="101"/>
      <c r="I50" s="32" t="str">
        <f>IF(B49&lt;'Умови та класичний графік'!$J$14,I49-J50,"")</f>
        <v/>
      </c>
      <c r="J50" s="32" t="str">
        <f>IF(B49&lt;'Умови та класичний графік'!$J$14,J49,"")</f>
        <v/>
      </c>
      <c r="K50" s="32" t="str">
        <f>IF(B49&lt;'Умови та класичний графік'!$J$14,((I49*'Умови та класичний графік'!$J$22)/365)*F50,"")</f>
        <v/>
      </c>
      <c r="L50" s="30" t="str">
        <f>IF(B49&lt;'Умови та класичний графік'!$J$14,SUM(M50:V50),"")</f>
        <v/>
      </c>
      <c r="M50" s="38"/>
      <c r="N50" s="39"/>
      <c r="O50" s="39"/>
      <c r="P50" s="32"/>
      <c r="Q50" s="40"/>
      <c r="R50" s="40"/>
      <c r="S50" s="41"/>
      <c r="T50" s="41"/>
      <c r="U50" s="41"/>
      <c r="V50" s="41"/>
      <c r="W50" s="43" t="str">
        <f>IF(B49&lt;'Умови та класичний графік'!$J$14,XIRR($G$36:G50,$C$36:C50,0),"")</f>
        <v/>
      </c>
      <c r="X50" s="42"/>
      <c r="Y50" s="35"/>
    </row>
    <row r="51" spans="2:25" x14ac:dyDescent="0.2">
      <c r="B51" s="25">
        <v>15</v>
      </c>
      <c r="C51" s="36" t="str">
        <f>IF(B50&lt;'Умови та класичний графік'!$J$14,EDATE(C50,1),"")</f>
        <v/>
      </c>
      <c r="D51" s="36" t="str">
        <f>IF(B50&lt;'Умови та класичний графік'!$J$14,C50,"")</f>
        <v/>
      </c>
      <c r="E51" s="26" t="str">
        <f>IF(B50&lt;'Умови та класичний графік'!$J$14,C51-1,"")</f>
        <v/>
      </c>
      <c r="F51" s="37" t="str">
        <f>IF(B50&lt;'Умови та класичний графік'!$J$14,E51-D51+1,"")</f>
        <v/>
      </c>
      <c r="G51" s="100" t="str">
        <f>IF(B50&lt;'Умови та класичний графік'!$J$14,J51+K51+L51,"")</f>
        <v/>
      </c>
      <c r="H51" s="101"/>
      <c r="I51" s="32" t="str">
        <f>IF(B50&lt;'Умови та класичний графік'!$J$14,I50-J51,"")</f>
        <v/>
      </c>
      <c r="J51" s="32" t="str">
        <f>IF(B50&lt;'Умови та класичний графік'!$J$14,J50,"")</f>
        <v/>
      </c>
      <c r="K51" s="32" t="str">
        <f>IF(B50&lt;'Умови та класичний графік'!$J$14,((I50*'Умови та класичний графік'!$J$22)/365)*F51,"")</f>
        <v/>
      </c>
      <c r="L51" s="30" t="str">
        <f>IF(B50&lt;'Умови та класичний графік'!$J$14,SUM(M51:V51),"")</f>
        <v/>
      </c>
      <c r="M51" s="38"/>
      <c r="N51" s="39"/>
      <c r="O51" s="39"/>
      <c r="P51" s="32"/>
      <c r="Q51" s="40"/>
      <c r="R51" s="40"/>
      <c r="S51" s="41"/>
      <c r="T51" s="41"/>
      <c r="U51" s="41"/>
      <c r="V51" s="41"/>
      <c r="W51" s="43" t="str">
        <f>IF(B50&lt;'Умови та класичний графік'!$J$14,XIRR($G$36:G51,$C$36:C51,0),"")</f>
        <v/>
      </c>
      <c r="X51" s="42"/>
      <c r="Y51" s="35"/>
    </row>
    <row r="52" spans="2:25" x14ac:dyDescent="0.2">
      <c r="B52" s="25">
        <v>16</v>
      </c>
      <c r="C52" s="36" t="str">
        <f>IF(B51&lt;'Умови та класичний графік'!$J$14,EDATE(C51,1),"")</f>
        <v/>
      </c>
      <c r="D52" s="36" t="str">
        <f>IF(B51&lt;'Умови та класичний графік'!$J$14,C51,"")</f>
        <v/>
      </c>
      <c r="E52" s="26" t="str">
        <f>IF(B51&lt;'Умови та класичний графік'!$J$14,C52-1,"")</f>
        <v/>
      </c>
      <c r="F52" s="37" t="str">
        <f>IF(B51&lt;'Умови та класичний графік'!$J$14,E52-D52+1,"")</f>
        <v/>
      </c>
      <c r="G52" s="100" t="str">
        <f>IF(B51&lt;'Умови та класичний графік'!$J$14,J52+K52+L52,"")</f>
        <v/>
      </c>
      <c r="H52" s="101"/>
      <c r="I52" s="32" t="str">
        <f>IF(B51&lt;'Умови та класичний графік'!$J$14,I51-J52,"")</f>
        <v/>
      </c>
      <c r="J52" s="32" t="str">
        <f>IF(B51&lt;'Умови та класичний графік'!$J$14,J51,"")</f>
        <v/>
      </c>
      <c r="K52" s="32" t="str">
        <f>IF(B51&lt;'Умови та класичний графік'!$J$14,((I51*'Умови та класичний графік'!$J$22)/365)*F52,"")</f>
        <v/>
      </c>
      <c r="L52" s="30" t="str">
        <f>IF(B51&lt;'Умови та класичний графік'!$J$14,SUM(M52:V52),"")</f>
        <v/>
      </c>
      <c r="M52" s="38"/>
      <c r="N52" s="39"/>
      <c r="O52" s="39"/>
      <c r="P52" s="32"/>
      <c r="Q52" s="40"/>
      <c r="R52" s="40"/>
      <c r="S52" s="41"/>
      <c r="T52" s="41"/>
      <c r="U52" s="41"/>
      <c r="V52" s="41"/>
      <c r="W52" s="43" t="str">
        <f>IF(B51&lt;'Умови та класичний графік'!$J$14,XIRR($G$36:G52,$C$36:C52,0),"")</f>
        <v/>
      </c>
      <c r="X52" s="42"/>
      <c r="Y52" s="35"/>
    </row>
    <row r="53" spans="2:25" x14ac:dyDescent="0.2">
      <c r="B53" s="25">
        <v>17</v>
      </c>
      <c r="C53" s="36" t="str">
        <f>IF(B52&lt;'Умови та класичний графік'!$J$14,EDATE(C52,1),"")</f>
        <v/>
      </c>
      <c r="D53" s="36" t="str">
        <f>IF(B52&lt;'Умови та класичний графік'!$J$14,C52,"")</f>
        <v/>
      </c>
      <c r="E53" s="26" t="str">
        <f>IF(B52&lt;'Умови та класичний графік'!$J$14,C53-1,"")</f>
        <v/>
      </c>
      <c r="F53" s="37" t="str">
        <f>IF(B52&lt;'Умови та класичний графік'!$J$14,E53-D53+1,"")</f>
        <v/>
      </c>
      <c r="G53" s="100" t="str">
        <f>IF(B52&lt;'Умови та класичний графік'!$J$14,J53+K53+L53,"")</f>
        <v/>
      </c>
      <c r="H53" s="101"/>
      <c r="I53" s="32" t="str">
        <f>IF(B52&lt;'Умови та класичний графік'!$J$14,I52-J53,"")</f>
        <v/>
      </c>
      <c r="J53" s="32" t="str">
        <f>IF(B52&lt;'Умови та класичний графік'!$J$14,J52,"")</f>
        <v/>
      </c>
      <c r="K53" s="32" t="str">
        <f>IF(B52&lt;'Умови та класичний графік'!$J$14,((I52*'Умови та класичний графік'!$J$22)/365)*F53,"")</f>
        <v/>
      </c>
      <c r="L53" s="30" t="str">
        <f>IF(B52&lt;'Умови та класичний графік'!$J$14,SUM(M53:V53),"")</f>
        <v/>
      </c>
      <c r="M53" s="38"/>
      <c r="N53" s="39"/>
      <c r="O53" s="39"/>
      <c r="P53" s="32"/>
      <c r="Q53" s="40"/>
      <c r="R53" s="40"/>
      <c r="S53" s="41"/>
      <c r="T53" s="41"/>
      <c r="U53" s="41"/>
      <c r="V53" s="41"/>
      <c r="W53" s="43" t="str">
        <f>IF(B52&lt;'Умови та класичний графік'!$J$14,XIRR($G$36:G53,$C$36:C53,0),"")</f>
        <v/>
      </c>
      <c r="X53" s="42"/>
      <c r="Y53" s="35"/>
    </row>
    <row r="54" spans="2:25" x14ac:dyDescent="0.2">
      <c r="B54" s="25">
        <v>18</v>
      </c>
      <c r="C54" s="36" t="str">
        <f>IF(B53&lt;'Умови та класичний графік'!$J$14,EDATE(C53,1),"")</f>
        <v/>
      </c>
      <c r="D54" s="36" t="str">
        <f>IF(B53&lt;'Умови та класичний графік'!$J$14,C53,"")</f>
        <v/>
      </c>
      <c r="E54" s="26" t="str">
        <f>IF(B53&lt;'Умови та класичний графік'!$J$14,C54-1,"")</f>
        <v/>
      </c>
      <c r="F54" s="37" t="str">
        <f>IF(B53&lt;'Умови та класичний графік'!$J$14,E54-D54+1,"")</f>
        <v/>
      </c>
      <c r="G54" s="100" t="str">
        <f>IF(B53&lt;'Умови та класичний графік'!$J$14,J54+K54+L54,"")</f>
        <v/>
      </c>
      <c r="H54" s="101"/>
      <c r="I54" s="32" t="str">
        <f>IF(B53&lt;'Умови та класичний графік'!$J$14,I53-J54,"")</f>
        <v/>
      </c>
      <c r="J54" s="32" t="str">
        <f>IF(B53&lt;'Умови та класичний графік'!$J$14,J53,"")</f>
        <v/>
      </c>
      <c r="K54" s="32" t="str">
        <f>IF(B53&lt;'Умови та класичний графік'!$J$14,((I53*'Умови та класичний графік'!$J$22)/365)*F54,"")</f>
        <v/>
      </c>
      <c r="L54" s="30" t="str">
        <f>IF(B53&lt;'Умови та класичний графік'!$J$14,SUM(M54:V54),"")</f>
        <v/>
      </c>
      <c r="M54" s="38"/>
      <c r="N54" s="39"/>
      <c r="O54" s="39"/>
      <c r="P54" s="32"/>
      <c r="Q54" s="40"/>
      <c r="R54" s="40"/>
      <c r="S54" s="41"/>
      <c r="T54" s="41"/>
      <c r="U54" s="41"/>
      <c r="V54" s="41"/>
      <c r="W54" s="43" t="str">
        <f>IF(B53&lt;'Умови та класичний графік'!$J$14,XIRR($G$36:G54,$C$36:C54,0),"")</f>
        <v/>
      </c>
      <c r="X54" s="42"/>
      <c r="Y54" s="35"/>
    </row>
    <row r="55" spans="2:25" x14ac:dyDescent="0.2">
      <c r="B55" s="25">
        <v>19</v>
      </c>
      <c r="C55" s="36" t="str">
        <f>IF(B54&lt;'Умови та класичний графік'!$J$14,EDATE(C54,1),"")</f>
        <v/>
      </c>
      <c r="D55" s="36" t="str">
        <f>IF(B54&lt;'Умови та класичний графік'!$J$14,C54,"")</f>
        <v/>
      </c>
      <c r="E55" s="26" t="str">
        <f>IF(B54&lt;'Умови та класичний графік'!$J$14,C55-1,"")</f>
        <v/>
      </c>
      <c r="F55" s="37" t="str">
        <f>IF(B54&lt;'Умови та класичний графік'!$J$14,E55-D55+1,"")</f>
        <v/>
      </c>
      <c r="G55" s="100" t="str">
        <f>IF(B54&lt;'Умови та класичний графік'!$J$14,J55+K55+L55,"")</f>
        <v/>
      </c>
      <c r="H55" s="101"/>
      <c r="I55" s="32" t="str">
        <f>IF(B54&lt;'Умови та класичний графік'!$J$14,I54-J55,"")</f>
        <v/>
      </c>
      <c r="J55" s="32" t="str">
        <f>IF(B54&lt;'Умови та класичний графік'!$J$14,J54,"")</f>
        <v/>
      </c>
      <c r="K55" s="32" t="str">
        <f>IF(B54&lt;'Умови та класичний графік'!$J$14,((I54*'Умови та класичний графік'!$J$22)/365)*F55,"")</f>
        <v/>
      </c>
      <c r="L55" s="30" t="str">
        <f>IF(B54&lt;'Умови та класичний графік'!$J$14,SUM(M55:V55),"")</f>
        <v/>
      </c>
      <c r="M55" s="38"/>
      <c r="N55" s="39"/>
      <c r="O55" s="39"/>
      <c r="P55" s="32"/>
      <c r="Q55" s="40"/>
      <c r="R55" s="40"/>
      <c r="S55" s="41"/>
      <c r="T55" s="41"/>
      <c r="U55" s="41"/>
      <c r="V55" s="41"/>
      <c r="W55" s="43" t="str">
        <f>IF(B54&lt;'Умови та класичний графік'!$J$14,XIRR($G$36:G55,$C$36:C55,0),"")</f>
        <v/>
      </c>
      <c r="X55" s="42"/>
      <c r="Y55" s="35"/>
    </row>
    <row r="56" spans="2:25" x14ac:dyDescent="0.2">
      <c r="B56" s="25">
        <v>20</v>
      </c>
      <c r="C56" s="36" t="str">
        <f>IF(B55&lt;'Умови та класичний графік'!$J$14,EDATE(C55,1),"")</f>
        <v/>
      </c>
      <c r="D56" s="36" t="str">
        <f>IF(B55&lt;'Умови та класичний графік'!$J$14,C55,"")</f>
        <v/>
      </c>
      <c r="E56" s="26" t="str">
        <f>IF(B55&lt;'Умови та класичний графік'!$J$14,C56-1,"")</f>
        <v/>
      </c>
      <c r="F56" s="37" t="str">
        <f>IF(B55&lt;'Умови та класичний графік'!$J$14,E56-D56+1,"")</f>
        <v/>
      </c>
      <c r="G56" s="100" t="str">
        <f>IF(B55&lt;'Умови та класичний графік'!$J$14,J56+K56+L56,"")</f>
        <v/>
      </c>
      <c r="H56" s="101"/>
      <c r="I56" s="32" t="str">
        <f>IF(B55&lt;'Умови та класичний графік'!$J$14,I55-J56,"")</f>
        <v/>
      </c>
      <c r="J56" s="32" t="str">
        <f>IF(B55&lt;'Умови та класичний графік'!$J$14,J55,"")</f>
        <v/>
      </c>
      <c r="K56" s="32" t="str">
        <f>IF(B55&lt;'Умови та класичний графік'!$J$14,((I55*'Умови та класичний графік'!$J$22)/365)*F56,"")</f>
        <v/>
      </c>
      <c r="L56" s="30" t="str">
        <f>IF(B55&lt;'Умови та класичний графік'!$J$14,SUM(M56:V56),"")</f>
        <v/>
      </c>
      <c r="M56" s="38"/>
      <c r="N56" s="39"/>
      <c r="O56" s="39"/>
      <c r="P56" s="32"/>
      <c r="Q56" s="40"/>
      <c r="R56" s="40"/>
      <c r="S56" s="41"/>
      <c r="T56" s="41"/>
      <c r="U56" s="41"/>
      <c r="V56" s="41"/>
      <c r="W56" s="43" t="str">
        <f>IF(B55&lt;'Умови та класичний графік'!$J$14,XIRR($G$36:G56,$C$36:C56,0),"")</f>
        <v/>
      </c>
      <c r="X56" s="42"/>
      <c r="Y56" s="35"/>
    </row>
    <row r="57" spans="2:25" x14ac:dyDescent="0.2">
      <c r="B57" s="25">
        <v>21</v>
      </c>
      <c r="C57" s="36" t="str">
        <f>IF(B56&lt;'Умови та класичний графік'!$J$14,EDATE(C56,1),"")</f>
        <v/>
      </c>
      <c r="D57" s="36" t="str">
        <f>IF(B56&lt;'Умови та класичний графік'!$J$14,C56,"")</f>
        <v/>
      </c>
      <c r="E57" s="26" t="str">
        <f>IF(B56&lt;'Умови та класичний графік'!$J$14,C57-1,"")</f>
        <v/>
      </c>
      <c r="F57" s="37" t="str">
        <f>IF(B56&lt;'Умови та класичний графік'!$J$14,E57-D57+1,"")</f>
        <v/>
      </c>
      <c r="G57" s="100" t="str">
        <f>IF(B56&lt;'Умови та класичний графік'!$J$14,J57+K57+L57,"")</f>
        <v/>
      </c>
      <c r="H57" s="101"/>
      <c r="I57" s="32" t="str">
        <f>IF(B56&lt;'Умови та класичний графік'!$J$14,I56-J57,"")</f>
        <v/>
      </c>
      <c r="J57" s="32" t="str">
        <f>IF(B56&lt;'Умови та класичний графік'!$J$14,J56,"")</f>
        <v/>
      </c>
      <c r="K57" s="32" t="str">
        <f>IF(B56&lt;'Умови та класичний графік'!$J$14,((I56*'Умови та класичний графік'!$J$22)/365)*F57,"")</f>
        <v/>
      </c>
      <c r="L57" s="30" t="str">
        <f>IF(B56&lt;'Умови та класичний графік'!$J$14,SUM(M57:V57),"")</f>
        <v/>
      </c>
      <c r="M57" s="38"/>
      <c r="N57" s="39"/>
      <c r="O57" s="39"/>
      <c r="P57" s="32"/>
      <c r="Q57" s="40"/>
      <c r="R57" s="40"/>
      <c r="S57" s="41"/>
      <c r="T57" s="41"/>
      <c r="U57" s="41"/>
      <c r="V57" s="41"/>
      <c r="W57" s="43" t="str">
        <f>IF(B56&lt;'Умови та класичний графік'!$J$14,XIRR($G$36:G57,$C$36:C57,0),"")</f>
        <v/>
      </c>
      <c r="X57" s="42"/>
      <c r="Y57" s="35"/>
    </row>
    <row r="58" spans="2:25" x14ac:dyDescent="0.2">
      <c r="B58" s="25">
        <v>22</v>
      </c>
      <c r="C58" s="36" t="str">
        <f>IF(B57&lt;'Умови та класичний графік'!$J$14,EDATE(C57,1),"")</f>
        <v/>
      </c>
      <c r="D58" s="36" t="str">
        <f>IF(B57&lt;'Умови та класичний графік'!$J$14,C57,"")</f>
        <v/>
      </c>
      <c r="E58" s="26" t="str">
        <f>IF(B57&lt;'Умови та класичний графік'!$J$14,C58-1,"")</f>
        <v/>
      </c>
      <c r="F58" s="37" t="str">
        <f>IF(B57&lt;'Умови та класичний графік'!$J$14,E58-D58+1,"")</f>
        <v/>
      </c>
      <c r="G58" s="100" t="str">
        <f>IF(B57&lt;'Умови та класичний графік'!$J$14,J58+K58+L58,"")</f>
        <v/>
      </c>
      <c r="H58" s="101"/>
      <c r="I58" s="32" t="str">
        <f>IF(B57&lt;'Умови та класичний графік'!$J$14,I57-J58,"")</f>
        <v/>
      </c>
      <c r="J58" s="32" t="str">
        <f>IF(B57&lt;'Умови та класичний графік'!$J$14,J57,"")</f>
        <v/>
      </c>
      <c r="K58" s="32" t="str">
        <f>IF(B57&lt;'Умови та класичний графік'!$J$14,((I57*'Умови та класичний графік'!$J$22)/365)*F58,"")</f>
        <v/>
      </c>
      <c r="L58" s="30" t="str">
        <f>IF(B57&lt;'Умови та класичний графік'!$J$14,SUM(M58:V58),"")</f>
        <v/>
      </c>
      <c r="M58" s="38"/>
      <c r="N58" s="39"/>
      <c r="O58" s="39"/>
      <c r="P58" s="32"/>
      <c r="Q58" s="40"/>
      <c r="R58" s="40"/>
      <c r="S58" s="41"/>
      <c r="T58" s="41"/>
      <c r="U58" s="41"/>
      <c r="V58" s="41"/>
      <c r="W58" s="43" t="str">
        <f>IF(B57&lt;'Умови та класичний графік'!$J$14,XIRR($G$36:G58,$C$36:C58,0),"")</f>
        <v/>
      </c>
      <c r="X58" s="42"/>
      <c r="Y58" s="35"/>
    </row>
    <row r="59" spans="2:25" x14ac:dyDescent="0.2">
      <c r="B59" s="25">
        <v>23</v>
      </c>
      <c r="C59" s="36" t="str">
        <f>IF(B58&lt;'Умови та класичний графік'!$J$14,EDATE(C58,1),"")</f>
        <v/>
      </c>
      <c r="D59" s="36" t="str">
        <f>IF(B58&lt;'Умови та класичний графік'!$J$14,C58,"")</f>
        <v/>
      </c>
      <c r="E59" s="26" t="str">
        <f>IF(B58&lt;'Умови та класичний графік'!$J$14,C59-1,"")</f>
        <v/>
      </c>
      <c r="F59" s="37" t="str">
        <f>IF(B58&lt;'Умови та класичний графік'!$J$14,E59-D59+1,"")</f>
        <v/>
      </c>
      <c r="G59" s="100" t="str">
        <f>IF(B58&lt;'Умови та класичний графік'!$J$14,J59+K59+L59,"")</f>
        <v/>
      </c>
      <c r="H59" s="101"/>
      <c r="I59" s="32" t="str">
        <f>IF(B58&lt;'Умови та класичний графік'!$J$14,I58-J59,"")</f>
        <v/>
      </c>
      <c r="J59" s="32" t="str">
        <f>IF(B58&lt;'Умови та класичний графік'!$J$14,J58,"")</f>
        <v/>
      </c>
      <c r="K59" s="32" t="str">
        <f>IF(B58&lt;'Умови та класичний графік'!$J$14,((I58*'Умови та класичний графік'!$J$22)/365)*F59,"")</f>
        <v/>
      </c>
      <c r="L59" s="30" t="str">
        <f>IF(B58&lt;'Умови та класичний графік'!$J$14,SUM(M59:V59),"")</f>
        <v/>
      </c>
      <c r="M59" s="38"/>
      <c r="N59" s="39"/>
      <c r="O59" s="39"/>
      <c r="P59" s="32"/>
      <c r="Q59" s="40"/>
      <c r="R59" s="40"/>
      <c r="S59" s="41"/>
      <c r="T59" s="41"/>
      <c r="U59" s="41"/>
      <c r="V59" s="41"/>
      <c r="W59" s="43" t="str">
        <f>IF(B58&lt;'Умови та класичний графік'!$J$14,XIRR($G$36:G59,$C$36:C59,0),"")</f>
        <v/>
      </c>
      <c r="X59" s="42"/>
      <c r="Y59" s="35"/>
    </row>
    <row r="60" spans="2:25" x14ac:dyDescent="0.2">
      <c r="B60" s="25">
        <v>24</v>
      </c>
      <c r="C60" s="36" t="str">
        <f>IF(B59&lt;'Умови та класичний графік'!$J$14,EDATE(C59,1),"")</f>
        <v/>
      </c>
      <c r="D60" s="36" t="str">
        <f>IF(B59&lt;'Умови та класичний графік'!$J$14,C59,"")</f>
        <v/>
      </c>
      <c r="E60" s="26" t="str">
        <f>IF(B59&lt;'Умови та класичний графік'!$J$14,C60-1,"")</f>
        <v/>
      </c>
      <c r="F60" s="37" t="str">
        <f>IF(B59&lt;'Умови та класичний графік'!$J$14,E60-D60+1,"")</f>
        <v/>
      </c>
      <c r="G60" s="100" t="str">
        <f>IF(B59&lt;'Умови та класичний графік'!$J$14,J60+K60+L60,"")</f>
        <v/>
      </c>
      <c r="H60" s="101"/>
      <c r="I60" s="32" t="str">
        <f>IF(B59&lt;'Умови та класичний графік'!$J$14,I59-J60,"")</f>
        <v/>
      </c>
      <c r="J60" s="32" t="str">
        <f>IF(B59&lt;'Умови та класичний графік'!$J$14,J59,"")</f>
        <v/>
      </c>
      <c r="K60" s="32" t="str">
        <f>IF(B59&lt;'Умови та класичний графік'!$J$14,((I59*'Умови та класичний графік'!$J$22)/365)*F60,"")</f>
        <v/>
      </c>
      <c r="L60" s="30" t="str">
        <f>IF(B59&lt;'Умови та класичний графік'!$J$14,SUM(M60:V60),"")</f>
        <v/>
      </c>
      <c r="M60" s="38"/>
      <c r="N60" s="39"/>
      <c r="O60" s="39"/>
      <c r="P60" s="32"/>
      <c r="Q60" s="40"/>
      <c r="R60" s="40"/>
      <c r="S60" s="41"/>
      <c r="T60" s="41"/>
      <c r="U60" s="33" t="str">
        <f>IF(B59&lt;'Умови та класичний графік'!$J$14,('Умови та класичний графік'!$J$15*$N$20)+(I60*$N$21),"")</f>
        <v/>
      </c>
      <c r="V60" s="41"/>
      <c r="W60" s="43" t="str">
        <f>IF(B59&lt;'Умови та класичний графік'!$J$14,XIRR($G$36:G60,$C$36:C60,0),"")</f>
        <v/>
      </c>
      <c r="X60" s="42"/>
      <c r="Y60" s="35"/>
    </row>
    <row r="61" spans="2:25" x14ac:dyDescent="0.2">
      <c r="B61" s="25">
        <v>25</v>
      </c>
      <c r="C61" s="36" t="str">
        <f>IF(B60&lt;'Умови та класичний графік'!$J$14,EDATE(C60,1),"")</f>
        <v/>
      </c>
      <c r="D61" s="36" t="str">
        <f>IF(B60&lt;'Умови та класичний графік'!$J$14,C60,"")</f>
        <v/>
      </c>
      <c r="E61" s="26" t="str">
        <f>IF(B60&lt;'Умови та класичний графік'!$J$14,C61-1,"")</f>
        <v/>
      </c>
      <c r="F61" s="37" t="str">
        <f>IF(B60&lt;'Умови та класичний графік'!$J$14,E61-D61+1,"")</f>
        <v/>
      </c>
      <c r="G61" s="100" t="str">
        <f>IF(B60&lt;'Умови та класичний графік'!$J$14,J61+K61+L61,"")</f>
        <v/>
      </c>
      <c r="H61" s="101"/>
      <c r="I61" s="32" t="str">
        <f>IF(B60&lt;'Умови та класичний графік'!$J$14,I60-J61,"")</f>
        <v/>
      </c>
      <c r="J61" s="32" t="str">
        <f>IF(B60&lt;'Умови та класичний графік'!$J$14,J60,"")</f>
        <v/>
      </c>
      <c r="K61" s="32" t="str">
        <f>IF(B60&lt;'Умови та класичний графік'!$J$14,((I60*'Умови та класичний графік'!$J$22)/365)*F61,"")</f>
        <v/>
      </c>
      <c r="L61" s="30" t="str">
        <f>IF(B60&lt;'Умови та класичний графік'!$J$14,SUM(M61:V61),"")</f>
        <v/>
      </c>
      <c r="M61" s="38"/>
      <c r="N61" s="39"/>
      <c r="O61" s="39"/>
      <c r="P61" s="32"/>
      <c r="Q61" s="40"/>
      <c r="R61" s="40"/>
      <c r="S61" s="41"/>
      <c r="T61" s="41"/>
      <c r="U61" s="41"/>
      <c r="V61" s="41"/>
      <c r="W61" s="43" t="str">
        <f>IF(B60&lt;'Умови та класичний графік'!$J$14,XIRR($G$36:G61,$C$36:C61,0),"")</f>
        <v/>
      </c>
      <c r="X61" s="42"/>
      <c r="Y61" s="35"/>
    </row>
    <row r="62" spans="2:25" x14ac:dyDescent="0.2">
      <c r="B62" s="25">
        <v>26</v>
      </c>
      <c r="C62" s="36" t="str">
        <f>IF(B61&lt;'Умови та класичний графік'!$J$14,EDATE(C61,1),"")</f>
        <v/>
      </c>
      <c r="D62" s="36" t="str">
        <f>IF(B61&lt;'Умови та класичний графік'!$J$14,C61,"")</f>
        <v/>
      </c>
      <c r="E62" s="26" t="str">
        <f>IF(B61&lt;'Умови та класичний графік'!$J$14,C62-1,"")</f>
        <v/>
      </c>
      <c r="F62" s="37" t="str">
        <f>IF(B61&lt;'Умови та класичний графік'!$J$14,E62-D62+1,"")</f>
        <v/>
      </c>
      <c r="G62" s="100" t="str">
        <f>IF(B61&lt;'Умови та класичний графік'!$J$14,J62+K62+L62,"")</f>
        <v/>
      </c>
      <c r="H62" s="101"/>
      <c r="I62" s="32" t="str">
        <f>IF(B61&lt;'Умови та класичний графік'!$J$14,I61-J62,"")</f>
        <v/>
      </c>
      <c r="J62" s="32" t="str">
        <f>IF(B61&lt;'Умови та класичний графік'!$J$14,J61,"")</f>
        <v/>
      </c>
      <c r="K62" s="32" t="str">
        <f>IF(B61&lt;'Умови та класичний графік'!$J$14,((I61*'Умови та класичний графік'!$J$22)/365)*F62,"")</f>
        <v/>
      </c>
      <c r="L62" s="30" t="str">
        <f>IF(B61&lt;'Умови та класичний графік'!$J$14,SUM(M62:V62),"")</f>
        <v/>
      </c>
      <c r="M62" s="38"/>
      <c r="N62" s="39"/>
      <c r="O62" s="39"/>
      <c r="P62" s="32"/>
      <c r="Q62" s="40"/>
      <c r="R62" s="40"/>
      <c r="S62" s="41"/>
      <c r="T62" s="41"/>
      <c r="U62" s="41"/>
      <c r="V62" s="41"/>
      <c r="W62" s="43" t="str">
        <f>IF(B61&lt;'Умови та класичний графік'!$J$14,XIRR($G$36:G62,$C$36:C62,0),"")</f>
        <v/>
      </c>
      <c r="X62" s="42"/>
      <c r="Y62" s="35"/>
    </row>
    <row r="63" spans="2:25" x14ac:dyDescent="0.2">
      <c r="B63" s="25">
        <v>27</v>
      </c>
      <c r="C63" s="36" t="str">
        <f>IF(B62&lt;'Умови та класичний графік'!$J$14,EDATE(C62,1),"")</f>
        <v/>
      </c>
      <c r="D63" s="36" t="str">
        <f>IF(B62&lt;'Умови та класичний графік'!$J$14,C62,"")</f>
        <v/>
      </c>
      <c r="E63" s="26" t="str">
        <f>IF(B62&lt;'Умови та класичний графік'!$J$14,C63-1,"")</f>
        <v/>
      </c>
      <c r="F63" s="37" t="str">
        <f>IF(B62&lt;'Умови та класичний графік'!$J$14,E63-D63+1,"")</f>
        <v/>
      </c>
      <c r="G63" s="100" t="str">
        <f>IF(B62&lt;'Умови та класичний графік'!$J$14,J63+K63+L63,"")</f>
        <v/>
      </c>
      <c r="H63" s="101"/>
      <c r="I63" s="32" t="str">
        <f>IF(B62&lt;'Умови та класичний графік'!$J$14,I62-J63,"")</f>
        <v/>
      </c>
      <c r="J63" s="32" t="str">
        <f>IF(B62&lt;'Умови та класичний графік'!$J$14,J62,"")</f>
        <v/>
      </c>
      <c r="K63" s="32" t="str">
        <f>IF(B62&lt;'Умови та класичний графік'!$J$14,((I62*'Умови та класичний графік'!$J$22)/365)*F63,"")</f>
        <v/>
      </c>
      <c r="L63" s="30" t="str">
        <f>IF(B62&lt;'Умови та класичний графік'!$J$14,SUM(M63:V63),"")</f>
        <v/>
      </c>
      <c r="M63" s="38"/>
      <c r="N63" s="39"/>
      <c r="O63" s="39"/>
      <c r="P63" s="32"/>
      <c r="Q63" s="40"/>
      <c r="R63" s="40"/>
      <c r="S63" s="41"/>
      <c r="T63" s="41"/>
      <c r="U63" s="41"/>
      <c r="V63" s="41"/>
      <c r="W63" s="43" t="str">
        <f>IF(B62&lt;'Умови та класичний графік'!$J$14,XIRR($G$36:G63,$C$36:C63,0),"")</f>
        <v/>
      </c>
      <c r="X63" s="42"/>
      <c r="Y63" s="35"/>
    </row>
    <row r="64" spans="2:25" x14ac:dyDescent="0.2">
      <c r="B64" s="25">
        <v>28</v>
      </c>
      <c r="C64" s="36" t="str">
        <f>IF(B63&lt;'Умови та класичний графік'!$J$14,EDATE(C63,1),"")</f>
        <v/>
      </c>
      <c r="D64" s="36" t="str">
        <f>IF(B63&lt;'Умови та класичний графік'!$J$14,C63,"")</f>
        <v/>
      </c>
      <c r="E64" s="26" t="str">
        <f>IF(B63&lt;'Умови та класичний графік'!$J$14,C64-1,"")</f>
        <v/>
      </c>
      <c r="F64" s="37" t="str">
        <f>IF(B63&lt;'Умови та класичний графік'!$J$14,E64-D64+1,"")</f>
        <v/>
      </c>
      <c r="G64" s="100" t="str">
        <f>IF(B63&lt;'Умови та класичний графік'!$J$14,J64+K64+L64,"")</f>
        <v/>
      </c>
      <c r="H64" s="101"/>
      <c r="I64" s="32" t="str">
        <f>IF(B63&lt;'Умови та класичний графік'!$J$14,I63-J64,"")</f>
        <v/>
      </c>
      <c r="J64" s="32" t="str">
        <f>IF(B63&lt;'Умови та класичний графік'!$J$14,J63,"")</f>
        <v/>
      </c>
      <c r="K64" s="32" t="str">
        <f>IF(B63&lt;'Умови та класичний графік'!$J$14,((I63*'Умови та класичний графік'!$J$22)/365)*F64,"")</f>
        <v/>
      </c>
      <c r="L64" s="30" t="str">
        <f>IF(B63&lt;'Умови та класичний графік'!$J$14,SUM(M64:V64),"")</f>
        <v/>
      </c>
      <c r="M64" s="38"/>
      <c r="N64" s="39"/>
      <c r="O64" s="39"/>
      <c r="P64" s="32"/>
      <c r="Q64" s="40"/>
      <c r="R64" s="40"/>
      <c r="S64" s="41"/>
      <c r="T64" s="41"/>
      <c r="U64" s="41"/>
      <c r="V64" s="41"/>
      <c r="W64" s="43" t="str">
        <f>IF(B63&lt;'Умови та класичний графік'!$J$14,XIRR($G$36:G64,$C$36:C64,0),"")</f>
        <v/>
      </c>
      <c r="X64" s="42"/>
      <c r="Y64" s="35"/>
    </row>
    <row r="65" spans="2:25" x14ac:dyDescent="0.2">
      <c r="B65" s="25">
        <v>29</v>
      </c>
      <c r="C65" s="36" t="str">
        <f>IF(B64&lt;'Умови та класичний графік'!$J$14,EDATE(C64,1),"")</f>
        <v/>
      </c>
      <c r="D65" s="36" t="str">
        <f>IF(B64&lt;'Умови та класичний графік'!$J$14,C64,"")</f>
        <v/>
      </c>
      <c r="E65" s="26" t="str">
        <f>IF(B64&lt;'Умови та класичний графік'!$J$14,C65-1,"")</f>
        <v/>
      </c>
      <c r="F65" s="37" t="str">
        <f>IF(B64&lt;'Умови та класичний графік'!$J$14,E65-D65+1,"")</f>
        <v/>
      </c>
      <c r="G65" s="100" t="str">
        <f>IF(B64&lt;'Умови та класичний графік'!$J$14,J65+K65+L65,"")</f>
        <v/>
      </c>
      <c r="H65" s="101"/>
      <c r="I65" s="32" t="str">
        <f>IF(B64&lt;'Умови та класичний графік'!$J$14,I64-J65,"")</f>
        <v/>
      </c>
      <c r="J65" s="32" t="str">
        <f>IF(B64&lt;'Умови та класичний графік'!$J$14,J64,"")</f>
        <v/>
      </c>
      <c r="K65" s="32" t="str">
        <f>IF(B64&lt;'Умови та класичний графік'!$J$14,((I64*'Умови та класичний графік'!$J$22)/365)*F65,"")</f>
        <v/>
      </c>
      <c r="L65" s="30" t="str">
        <f>IF(B64&lt;'Умови та класичний графік'!$J$14,SUM(M65:V65),"")</f>
        <v/>
      </c>
      <c r="M65" s="38"/>
      <c r="N65" s="39"/>
      <c r="O65" s="39"/>
      <c r="P65" s="32"/>
      <c r="Q65" s="40"/>
      <c r="R65" s="40"/>
      <c r="S65" s="41"/>
      <c r="T65" s="41"/>
      <c r="U65" s="41"/>
      <c r="V65" s="41"/>
      <c r="W65" s="43" t="str">
        <f>IF(B64&lt;'Умови та класичний графік'!$J$14,XIRR($G$36:G65,$C$36:C65,0),"")</f>
        <v/>
      </c>
      <c r="X65" s="42"/>
      <c r="Y65" s="35"/>
    </row>
    <row r="66" spans="2:25" x14ac:dyDescent="0.2">
      <c r="B66" s="25">
        <v>30</v>
      </c>
      <c r="C66" s="36" t="str">
        <f>IF(B65&lt;'Умови та класичний графік'!$J$14,EDATE(C65,1),"")</f>
        <v/>
      </c>
      <c r="D66" s="36" t="str">
        <f>IF(B65&lt;'Умови та класичний графік'!$J$14,C65,"")</f>
        <v/>
      </c>
      <c r="E66" s="26" t="str">
        <f>IF(B65&lt;'Умови та класичний графік'!$J$14,C66-1,"")</f>
        <v/>
      </c>
      <c r="F66" s="37" t="str">
        <f>IF(B65&lt;'Умови та класичний графік'!$J$14,E66-D66+1,"")</f>
        <v/>
      </c>
      <c r="G66" s="100" t="str">
        <f>IF(B65&lt;'Умови та класичний графік'!$J$14,J66+K66+L66,"")</f>
        <v/>
      </c>
      <c r="H66" s="101"/>
      <c r="I66" s="32" t="str">
        <f>IF(B65&lt;'Умови та класичний графік'!$J$14,I65-J66,"")</f>
        <v/>
      </c>
      <c r="J66" s="32" t="str">
        <f>IF(B65&lt;'Умови та класичний графік'!$J$14,J65,"")</f>
        <v/>
      </c>
      <c r="K66" s="32" t="str">
        <f>IF(B65&lt;'Умови та класичний графік'!$J$14,((I65*'Умови та класичний графік'!$J$22)/365)*F66,"")</f>
        <v/>
      </c>
      <c r="L66" s="30" t="str">
        <f>IF(B65&lt;'Умови та класичний графік'!$J$14,SUM(M66:V66),"")</f>
        <v/>
      </c>
      <c r="M66" s="38"/>
      <c r="N66" s="39"/>
      <c r="O66" s="39"/>
      <c r="P66" s="32"/>
      <c r="Q66" s="40"/>
      <c r="R66" s="40"/>
      <c r="S66" s="41"/>
      <c r="T66" s="41"/>
      <c r="U66" s="41"/>
      <c r="V66" s="41"/>
      <c r="W66" s="43" t="str">
        <f>IF(B65&lt;'Умови та класичний графік'!$J$14,XIRR($G$36:G66,$C$36:C66,0),"")</f>
        <v/>
      </c>
      <c r="X66" s="42"/>
      <c r="Y66" s="35"/>
    </row>
    <row r="67" spans="2:25" x14ac:dyDescent="0.2">
      <c r="B67" s="25">
        <v>31</v>
      </c>
      <c r="C67" s="36" t="str">
        <f>IF(B66&lt;'Умови та класичний графік'!$J$14,EDATE(C66,1),"")</f>
        <v/>
      </c>
      <c r="D67" s="36" t="str">
        <f>IF(B66&lt;'Умови та класичний графік'!$J$14,C66,"")</f>
        <v/>
      </c>
      <c r="E67" s="26" t="str">
        <f>IF(B66&lt;'Умови та класичний графік'!$J$14,C67-1,"")</f>
        <v/>
      </c>
      <c r="F67" s="37" t="str">
        <f>IF(B66&lt;'Умови та класичний графік'!$J$14,E67-D67+1,"")</f>
        <v/>
      </c>
      <c r="G67" s="100" t="str">
        <f>IF(B66&lt;'Умови та класичний графік'!$J$14,J67+K67+L67,"")</f>
        <v/>
      </c>
      <c r="H67" s="101"/>
      <c r="I67" s="32" t="str">
        <f>IF(B66&lt;'Умови та класичний графік'!$J$14,I66-J67,"")</f>
        <v/>
      </c>
      <c r="J67" s="32" t="str">
        <f>IF(B66&lt;'Умови та класичний графік'!$J$14,J66,"")</f>
        <v/>
      </c>
      <c r="K67" s="32" t="str">
        <f>IF(B66&lt;'Умови та класичний графік'!$J$14,((I66*'Умови та класичний графік'!$J$22)/365)*F67,"")</f>
        <v/>
      </c>
      <c r="L67" s="30" t="str">
        <f>IF(B66&lt;'Умови та класичний графік'!$J$14,SUM(M67:V67),"")</f>
        <v/>
      </c>
      <c r="M67" s="38"/>
      <c r="N67" s="39"/>
      <c r="O67" s="39"/>
      <c r="P67" s="32"/>
      <c r="Q67" s="40"/>
      <c r="R67" s="40"/>
      <c r="S67" s="41"/>
      <c r="T67" s="41"/>
      <c r="U67" s="41"/>
      <c r="V67" s="41"/>
      <c r="W67" s="43" t="str">
        <f>IF(B66&lt;'Умови та класичний графік'!$J$14,XIRR($G$36:G67,$C$36:C67,0),"")</f>
        <v/>
      </c>
      <c r="X67" s="42"/>
      <c r="Y67" s="35"/>
    </row>
    <row r="68" spans="2:25" x14ac:dyDescent="0.2">
      <c r="B68" s="25">
        <v>32</v>
      </c>
      <c r="C68" s="36" t="str">
        <f>IF(B67&lt;'Умови та класичний графік'!$J$14,EDATE(C67,1),"")</f>
        <v/>
      </c>
      <c r="D68" s="36" t="str">
        <f>IF(B67&lt;'Умови та класичний графік'!$J$14,C67,"")</f>
        <v/>
      </c>
      <c r="E68" s="26" t="str">
        <f>IF(B67&lt;'Умови та класичний графік'!$J$14,C68-1,"")</f>
        <v/>
      </c>
      <c r="F68" s="37" t="str">
        <f>IF(B67&lt;'Умови та класичний графік'!$J$14,E68-D68+1,"")</f>
        <v/>
      </c>
      <c r="G68" s="100" t="str">
        <f>IF(B67&lt;'Умови та класичний графік'!$J$14,J68+K68+L68,"")</f>
        <v/>
      </c>
      <c r="H68" s="101"/>
      <c r="I68" s="32" t="str">
        <f>IF(B67&lt;'Умови та класичний графік'!$J$14,I67-J68,"")</f>
        <v/>
      </c>
      <c r="J68" s="32" t="str">
        <f>IF(B67&lt;'Умови та класичний графік'!$J$14,J67,"")</f>
        <v/>
      </c>
      <c r="K68" s="32" t="str">
        <f>IF(B67&lt;'Умови та класичний графік'!$J$14,((I67*'Умови та класичний графік'!$J$22)/365)*F68,"")</f>
        <v/>
      </c>
      <c r="L68" s="30" t="str">
        <f>IF(B67&lt;'Умови та класичний графік'!$J$14,SUM(M68:V68),"")</f>
        <v/>
      </c>
      <c r="M68" s="38"/>
      <c r="N68" s="39"/>
      <c r="O68" s="39"/>
      <c r="P68" s="32"/>
      <c r="Q68" s="40"/>
      <c r="R68" s="40"/>
      <c r="S68" s="41"/>
      <c r="T68" s="41"/>
      <c r="U68" s="41"/>
      <c r="V68" s="41"/>
      <c r="W68" s="43" t="str">
        <f>IF(B67&lt;'Умови та класичний графік'!$J$14,XIRR($G$36:G68,$C$36:C68,0),"")</f>
        <v/>
      </c>
      <c r="X68" s="42"/>
      <c r="Y68" s="35"/>
    </row>
    <row r="69" spans="2:25" x14ac:dyDescent="0.2">
      <c r="B69" s="25">
        <v>33</v>
      </c>
      <c r="C69" s="36" t="str">
        <f>IF(B68&lt;'Умови та класичний графік'!$J$14,EDATE(C68,1),"")</f>
        <v/>
      </c>
      <c r="D69" s="36" t="str">
        <f>IF(B68&lt;'Умови та класичний графік'!$J$14,C68,"")</f>
        <v/>
      </c>
      <c r="E69" s="26" t="str">
        <f>IF(B68&lt;'Умови та класичний графік'!$J$14,C69-1,"")</f>
        <v/>
      </c>
      <c r="F69" s="37" t="str">
        <f>IF(B68&lt;'Умови та класичний графік'!$J$14,E69-D69+1,"")</f>
        <v/>
      </c>
      <c r="G69" s="100" t="str">
        <f>IF(B68&lt;'Умови та класичний графік'!$J$14,J69+K69+L69,"")</f>
        <v/>
      </c>
      <c r="H69" s="101"/>
      <c r="I69" s="32" t="str">
        <f>IF(B68&lt;'Умови та класичний графік'!$J$14,I68-J69,"")</f>
        <v/>
      </c>
      <c r="J69" s="32" t="str">
        <f>IF(B68&lt;'Умови та класичний графік'!$J$14,J68,"")</f>
        <v/>
      </c>
      <c r="K69" s="32" t="str">
        <f>IF(B68&lt;'Умови та класичний графік'!$J$14,((I68*'Умови та класичний графік'!$J$22)/365)*F69,"")</f>
        <v/>
      </c>
      <c r="L69" s="30" t="str">
        <f>IF(B68&lt;'Умови та класичний графік'!$J$14,SUM(M69:V69),"")</f>
        <v/>
      </c>
      <c r="M69" s="38"/>
      <c r="N69" s="39"/>
      <c r="O69" s="39"/>
      <c r="P69" s="32"/>
      <c r="Q69" s="40"/>
      <c r="R69" s="40"/>
      <c r="S69" s="41"/>
      <c r="T69" s="41"/>
      <c r="U69" s="41"/>
      <c r="V69" s="41"/>
      <c r="W69" s="43" t="str">
        <f>IF(B68&lt;'Умови та класичний графік'!$J$14,XIRR($G$36:G69,$C$36:C69,0),"")</f>
        <v/>
      </c>
      <c r="X69" s="42"/>
      <c r="Y69" s="35"/>
    </row>
    <row r="70" spans="2:25" x14ac:dyDescent="0.2">
      <c r="B70" s="25">
        <v>34</v>
      </c>
      <c r="C70" s="36" t="str">
        <f>IF(B69&lt;'Умови та класичний графік'!$J$14,EDATE(C69,1),"")</f>
        <v/>
      </c>
      <c r="D70" s="36" t="str">
        <f>IF(B69&lt;'Умови та класичний графік'!$J$14,C69,"")</f>
        <v/>
      </c>
      <c r="E70" s="26" t="str">
        <f>IF(B69&lt;'Умови та класичний графік'!$J$14,C70-1,"")</f>
        <v/>
      </c>
      <c r="F70" s="37" t="str">
        <f>IF(B69&lt;'Умови та класичний графік'!$J$14,E70-D70+1,"")</f>
        <v/>
      </c>
      <c r="G70" s="100" t="str">
        <f>IF(B69&lt;'Умови та класичний графік'!$J$14,J70+K70+L70,"")</f>
        <v/>
      </c>
      <c r="H70" s="101"/>
      <c r="I70" s="32" t="str">
        <f>IF(B69&lt;'Умови та класичний графік'!$J$14,I69-J70,"")</f>
        <v/>
      </c>
      <c r="J70" s="32" t="str">
        <f>IF(B69&lt;'Умови та класичний графік'!$J$14,J69,"")</f>
        <v/>
      </c>
      <c r="K70" s="32" t="str">
        <f>IF(B69&lt;'Умови та класичний графік'!$J$14,((I69*'Умови та класичний графік'!$J$22)/365)*F70,"")</f>
        <v/>
      </c>
      <c r="L70" s="30" t="str">
        <f>IF(B69&lt;'Умови та класичний графік'!$J$14,SUM(M70:V70),"")</f>
        <v/>
      </c>
      <c r="M70" s="38"/>
      <c r="N70" s="39"/>
      <c r="O70" s="39"/>
      <c r="P70" s="32"/>
      <c r="Q70" s="40"/>
      <c r="R70" s="40"/>
      <c r="S70" s="41"/>
      <c r="T70" s="41"/>
      <c r="U70" s="41"/>
      <c r="V70" s="41"/>
      <c r="W70" s="43" t="str">
        <f>IF(B69&lt;'Умови та класичний графік'!$J$14,XIRR($G$36:G70,$C$36:C70,0),"")</f>
        <v/>
      </c>
      <c r="X70" s="42"/>
      <c r="Y70" s="35"/>
    </row>
    <row r="71" spans="2:25" x14ac:dyDescent="0.2">
      <c r="B71" s="25">
        <v>35</v>
      </c>
      <c r="C71" s="36" t="str">
        <f>IF(B70&lt;'Умови та класичний графік'!$J$14,EDATE(C70,1),"")</f>
        <v/>
      </c>
      <c r="D71" s="36" t="str">
        <f>IF(B70&lt;'Умови та класичний графік'!$J$14,C70,"")</f>
        <v/>
      </c>
      <c r="E71" s="26" t="str">
        <f>IF(B70&lt;'Умови та класичний графік'!$J$14,C71-1,"")</f>
        <v/>
      </c>
      <c r="F71" s="37" t="str">
        <f>IF(B70&lt;'Умови та класичний графік'!$J$14,E71-D71+1,"")</f>
        <v/>
      </c>
      <c r="G71" s="100" t="str">
        <f>IF(B70&lt;'Умови та класичний графік'!$J$14,J71+K71+L71,"")</f>
        <v/>
      </c>
      <c r="H71" s="101"/>
      <c r="I71" s="32" t="str">
        <f>IF(B70&lt;'Умови та класичний графік'!$J$14,I70-J71,"")</f>
        <v/>
      </c>
      <c r="J71" s="32" t="str">
        <f>IF(B70&lt;'Умови та класичний графік'!$J$14,J70,"")</f>
        <v/>
      </c>
      <c r="K71" s="32" t="str">
        <f>IF(B70&lt;'Умови та класичний графік'!$J$14,((I70*'Умови та класичний графік'!$J$22)/365)*F71,"")</f>
        <v/>
      </c>
      <c r="L71" s="30" t="str">
        <f>IF(B70&lt;'Умови та класичний графік'!$J$14,SUM(M71:V71),"")</f>
        <v/>
      </c>
      <c r="M71" s="38"/>
      <c r="N71" s="39"/>
      <c r="O71" s="39"/>
      <c r="P71" s="32"/>
      <c r="Q71" s="40"/>
      <c r="R71" s="40"/>
      <c r="S71" s="41"/>
      <c r="T71" s="41"/>
      <c r="U71" s="41"/>
      <c r="V71" s="41"/>
      <c r="W71" s="43" t="str">
        <f>IF(B70&lt;'Умови та класичний графік'!$J$14,XIRR($G$36:G71,$C$36:C71,0),"")</f>
        <v/>
      </c>
      <c r="X71" s="42"/>
      <c r="Y71" s="35"/>
    </row>
    <row r="72" spans="2:25" x14ac:dyDescent="0.2">
      <c r="B72" s="25">
        <v>36</v>
      </c>
      <c r="C72" s="36" t="str">
        <f>IF(B71&lt;'Умови та класичний графік'!$J$14,EDATE(C71,1),"")</f>
        <v/>
      </c>
      <c r="D72" s="36" t="str">
        <f>IF(B71&lt;'Умови та класичний графік'!$J$14,C71,"")</f>
        <v/>
      </c>
      <c r="E72" s="26" t="str">
        <f>IF(B71&lt;'Умови та класичний графік'!$J$14,C72-1,"")</f>
        <v/>
      </c>
      <c r="F72" s="37" t="str">
        <f>IF(B71&lt;'Умови та класичний графік'!$J$14,E72-D72+1,"")</f>
        <v/>
      </c>
      <c r="G72" s="100" t="str">
        <f>IF(B71&lt;'Умови та класичний графік'!$J$14,J72+K72+L72,"")</f>
        <v/>
      </c>
      <c r="H72" s="101"/>
      <c r="I72" s="32" t="str">
        <f>IF(B71&lt;'Умови та класичний графік'!$J$14,I71-J72,"")</f>
        <v/>
      </c>
      <c r="J72" s="32" t="str">
        <f>IF(B71&lt;'Умови та класичний графік'!$J$14,J71,"")</f>
        <v/>
      </c>
      <c r="K72" s="32" t="str">
        <f>IF(B71&lt;'Умови та класичний графік'!$J$14,((I71*'Умови та класичний графік'!$J$22)/365)*F72,"")</f>
        <v/>
      </c>
      <c r="L72" s="30" t="str">
        <f>IF(B71&lt;'Умови та класичний графік'!$J$14,SUM(M72:V72),"")</f>
        <v/>
      </c>
      <c r="M72" s="38"/>
      <c r="N72" s="39"/>
      <c r="O72" s="39"/>
      <c r="P72" s="32"/>
      <c r="Q72" s="40"/>
      <c r="R72" s="40"/>
      <c r="S72" s="41"/>
      <c r="T72" s="41"/>
      <c r="U72" s="33" t="str">
        <f>IF(B71&lt;'Умови та класичний графік'!$J$14,('Умови та класичний графік'!$J$15*$N$20)+(I72*$N$21),"")</f>
        <v/>
      </c>
      <c r="V72" s="41"/>
      <c r="W72" s="43" t="str">
        <f>IF(B71&lt;'Умови та класичний графік'!$J$14,XIRR($G$36:G72,$C$36:C72,0),"")</f>
        <v/>
      </c>
      <c r="X72" s="42"/>
      <c r="Y72" s="35"/>
    </row>
    <row r="73" spans="2:25" x14ac:dyDescent="0.2">
      <c r="B73" s="25">
        <v>37</v>
      </c>
      <c r="C73" s="36" t="str">
        <f>IF(B72&lt;'Умови та класичний графік'!$J$14,EDATE(C72,1),"")</f>
        <v/>
      </c>
      <c r="D73" s="36" t="str">
        <f>IF(B72&lt;'Умови та класичний графік'!$J$14,C72,"")</f>
        <v/>
      </c>
      <c r="E73" s="26" t="str">
        <f>IF(B72&lt;'Умови та класичний графік'!$J$14,C73-1,"")</f>
        <v/>
      </c>
      <c r="F73" s="37" t="str">
        <f>IF(B72&lt;'Умови та класичний графік'!$J$14,E73-D73+1,"")</f>
        <v/>
      </c>
      <c r="G73" s="100" t="str">
        <f>IF(B72&lt;'Умови та класичний графік'!$J$14,J73+K73+L73,"")</f>
        <v/>
      </c>
      <c r="H73" s="101"/>
      <c r="I73" s="32" t="str">
        <f>IF(B72&lt;'Умови та класичний графік'!$J$14,I72-J73,"")</f>
        <v/>
      </c>
      <c r="J73" s="32" t="str">
        <f>IF(B72&lt;'Умови та класичний графік'!$J$14,J72,"")</f>
        <v/>
      </c>
      <c r="K73" s="32" t="str">
        <f>IF(B72&lt;'Умови та класичний графік'!$J$14,((I72*'Умови та класичний графік'!$J$22)/365)*F73,"")</f>
        <v/>
      </c>
      <c r="L73" s="30" t="str">
        <f>IF(B72&lt;'Умови та класичний графік'!$J$14,SUM(M73:V73),"")</f>
        <v/>
      </c>
      <c r="M73" s="38"/>
      <c r="N73" s="39"/>
      <c r="O73" s="39"/>
      <c r="P73" s="32"/>
      <c r="Q73" s="40"/>
      <c r="R73" s="40"/>
      <c r="S73" s="41"/>
      <c r="T73" s="41"/>
      <c r="U73" s="41"/>
      <c r="V73" s="41"/>
      <c r="W73" s="43" t="str">
        <f>IF(B72&lt;'Умови та класичний графік'!$J$14,XIRR($G$36:G73,$C$36:C73,0),"")</f>
        <v/>
      </c>
      <c r="X73" s="42"/>
      <c r="Y73" s="35"/>
    </row>
    <row r="74" spans="2:25" x14ac:dyDescent="0.2">
      <c r="B74" s="25">
        <v>38</v>
      </c>
      <c r="C74" s="36" t="str">
        <f>IF(B73&lt;'Умови та класичний графік'!$J$14,EDATE(C73,1),"")</f>
        <v/>
      </c>
      <c r="D74" s="36" t="str">
        <f>IF(B73&lt;'Умови та класичний графік'!$J$14,C73,"")</f>
        <v/>
      </c>
      <c r="E74" s="26" t="str">
        <f>IF(B73&lt;'Умови та класичний графік'!$J$14,C74-1,"")</f>
        <v/>
      </c>
      <c r="F74" s="37" t="str">
        <f>IF(B73&lt;'Умови та класичний графік'!$J$14,E74-D74+1,"")</f>
        <v/>
      </c>
      <c r="G74" s="100" t="str">
        <f>IF(B73&lt;'Умови та класичний графік'!$J$14,J74+K74+L74,"")</f>
        <v/>
      </c>
      <c r="H74" s="101"/>
      <c r="I74" s="32" t="str">
        <f>IF(B73&lt;'Умови та класичний графік'!$J$14,I73-J74,"")</f>
        <v/>
      </c>
      <c r="J74" s="32" t="str">
        <f>IF(B73&lt;'Умови та класичний графік'!$J$14,J73,"")</f>
        <v/>
      </c>
      <c r="K74" s="32" t="str">
        <f>IF(B73&lt;'Умови та класичний графік'!$J$14,((I73*'Умови та класичний графік'!$J$22)/365)*F74,"")</f>
        <v/>
      </c>
      <c r="L74" s="30" t="str">
        <f>IF(B73&lt;'Умови та класичний графік'!$J$14,SUM(M74:V74),"")</f>
        <v/>
      </c>
      <c r="M74" s="38"/>
      <c r="N74" s="39"/>
      <c r="O74" s="39"/>
      <c r="P74" s="32"/>
      <c r="Q74" s="40"/>
      <c r="R74" s="40"/>
      <c r="S74" s="41"/>
      <c r="T74" s="41"/>
      <c r="U74" s="41"/>
      <c r="V74" s="41"/>
      <c r="W74" s="43" t="str">
        <f>IF(B73&lt;'Умови та класичний графік'!$J$14,XIRR($G$36:G74,$C$36:C74,0),"")</f>
        <v/>
      </c>
      <c r="X74" s="42"/>
      <c r="Y74" s="35"/>
    </row>
    <row r="75" spans="2:25" x14ac:dyDescent="0.2">
      <c r="B75" s="25">
        <v>39</v>
      </c>
      <c r="C75" s="36" t="str">
        <f>IF(B74&lt;'Умови та класичний графік'!$J$14,EDATE(C74,1),"")</f>
        <v/>
      </c>
      <c r="D75" s="36" t="str">
        <f>IF(B74&lt;'Умови та класичний графік'!$J$14,C74,"")</f>
        <v/>
      </c>
      <c r="E75" s="26" t="str">
        <f>IF(B74&lt;'Умови та класичний графік'!$J$14,C75-1,"")</f>
        <v/>
      </c>
      <c r="F75" s="37" t="str">
        <f>IF(B74&lt;'Умови та класичний графік'!$J$14,E75-D75+1,"")</f>
        <v/>
      </c>
      <c r="G75" s="100" t="str">
        <f>IF(B74&lt;'Умови та класичний графік'!$J$14,J75+K75+L75,"")</f>
        <v/>
      </c>
      <c r="H75" s="101"/>
      <c r="I75" s="32" t="str">
        <f>IF(B74&lt;'Умови та класичний графік'!$J$14,I74-J75,"")</f>
        <v/>
      </c>
      <c r="J75" s="32" t="str">
        <f>IF(B74&lt;'Умови та класичний графік'!$J$14,J74,"")</f>
        <v/>
      </c>
      <c r="K75" s="32" t="str">
        <f>IF(B74&lt;'Умови та класичний графік'!$J$14,((I74*'Умови та класичний графік'!$J$22)/365)*F75,"")</f>
        <v/>
      </c>
      <c r="L75" s="30" t="str">
        <f>IF(B74&lt;'Умови та класичний графік'!$J$14,SUM(M75:V75),"")</f>
        <v/>
      </c>
      <c r="M75" s="38"/>
      <c r="N75" s="39"/>
      <c r="O75" s="39"/>
      <c r="P75" s="32"/>
      <c r="Q75" s="40"/>
      <c r="R75" s="40"/>
      <c r="S75" s="41"/>
      <c r="T75" s="41"/>
      <c r="U75" s="41"/>
      <c r="V75" s="41"/>
      <c r="W75" s="43" t="str">
        <f>IF(B74&lt;'Умови та класичний графік'!$J$14,XIRR($G$36:G75,$C$36:C75,0),"")</f>
        <v/>
      </c>
      <c r="X75" s="42"/>
      <c r="Y75" s="35"/>
    </row>
    <row r="76" spans="2:25" x14ac:dyDescent="0.2">
      <c r="B76" s="25">
        <v>40</v>
      </c>
      <c r="C76" s="36" t="str">
        <f>IF(B75&lt;'Умови та класичний графік'!$J$14,EDATE(C75,1),"")</f>
        <v/>
      </c>
      <c r="D76" s="36" t="str">
        <f>IF(B75&lt;'Умови та класичний графік'!$J$14,C75,"")</f>
        <v/>
      </c>
      <c r="E76" s="26" t="str">
        <f>IF(B75&lt;'Умови та класичний графік'!$J$14,C76-1,"")</f>
        <v/>
      </c>
      <c r="F76" s="37" t="str">
        <f>IF(B75&lt;'Умови та класичний графік'!$J$14,E76-D76+1,"")</f>
        <v/>
      </c>
      <c r="G76" s="100" t="str">
        <f>IF(B75&lt;'Умови та класичний графік'!$J$14,J76+K76+L76,"")</f>
        <v/>
      </c>
      <c r="H76" s="101"/>
      <c r="I76" s="32" t="str">
        <f>IF(B75&lt;'Умови та класичний графік'!$J$14,I75-J76,"")</f>
        <v/>
      </c>
      <c r="J76" s="32" t="str">
        <f>IF(B75&lt;'Умови та класичний графік'!$J$14,J75,"")</f>
        <v/>
      </c>
      <c r="K76" s="32" t="str">
        <f>IF(B75&lt;'Умови та класичний графік'!$J$14,((I75*'Умови та класичний графік'!$J$22)/365)*F76,"")</f>
        <v/>
      </c>
      <c r="L76" s="30" t="str">
        <f>IF(B75&lt;'Умови та класичний графік'!$J$14,SUM(M76:V76),"")</f>
        <v/>
      </c>
      <c r="M76" s="38"/>
      <c r="N76" s="39"/>
      <c r="O76" s="39"/>
      <c r="P76" s="32"/>
      <c r="Q76" s="40"/>
      <c r="R76" s="40"/>
      <c r="S76" s="41"/>
      <c r="T76" s="41"/>
      <c r="U76" s="41"/>
      <c r="V76" s="41"/>
      <c r="W76" s="43" t="str">
        <f>IF(B75&lt;'Умови та класичний графік'!$J$14,XIRR($G$36:G76,$C$36:C76,0),"")</f>
        <v/>
      </c>
      <c r="X76" s="42"/>
      <c r="Y76" s="35"/>
    </row>
    <row r="77" spans="2:25" x14ac:dyDescent="0.2">
      <c r="B77" s="25">
        <v>41</v>
      </c>
      <c r="C77" s="36" t="str">
        <f>IF(B76&lt;'Умови та класичний графік'!$J$14,EDATE(C76,1),"")</f>
        <v/>
      </c>
      <c r="D77" s="36" t="str">
        <f>IF(B76&lt;'Умови та класичний графік'!$J$14,C76,"")</f>
        <v/>
      </c>
      <c r="E77" s="26" t="str">
        <f>IF(B76&lt;'Умови та класичний графік'!$J$14,C77-1,"")</f>
        <v/>
      </c>
      <c r="F77" s="37" t="str">
        <f>IF(B76&lt;'Умови та класичний графік'!$J$14,E77-D77+1,"")</f>
        <v/>
      </c>
      <c r="G77" s="100" t="str">
        <f>IF(B76&lt;'Умови та класичний графік'!$J$14,J77+K77+L77,"")</f>
        <v/>
      </c>
      <c r="H77" s="101"/>
      <c r="I77" s="32" t="str">
        <f>IF(B76&lt;'Умови та класичний графік'!$J$14,I76-J77,"")</f>
        <v/>
      </c>
      <c r="J77" s="32" t="str">
        <f>IF(B76&lt;'Умови та класичний графік'!$J$14,J76,"")</f>
        <v/>
      </c>
      <c r="K77" s="32" t="str">
        <f>IF(B76&lt;'Умови та класичний графік'!$J$14,((I76*'Умови та класичний графік'!$J$22)/365)*F77,"")</f>
        <v/>
      </c>
      <c r="L77" s="30" t="str">
        <f>IF(B76&lt;'Умови та класичний графік'!$J$14,SUM(M77:V77),"")</f>
        <v/>
      </c>
      <c r="M77" s="38"/>
      <c r="N77" s="39"/>
      <c r="O77" s="39"/>
      <c r="P77" s="32"/>
      <c r="Q77" s="40"/>
      <c r="R77" s="40"/>
      <c r="S77" s="41"/>
      <c r="T77" s="41"/>
      <c r="U77" s="41"/>
      <c r="V77" s="41"/>
      <c r="W77" s="43" t="str">
        <f>IF(B76&lt;'Умови та класичний графік'!$J$14,XIRR($G$36:G77,$C$36:C77,0),"")</f>
        <v/>
      </c>
      <c r="X77" s="42"/>
      <c r="Y77" s="35"/>
    </row>
    <row r="78" spans="2:25" x14ac:dyDescent="0.2">
      <c r="B78" s="25">
        <v>42</v>
      </c>
      <c r="C78" s="36" t="str">
        <f>IF(B77&lt;'Умови та класичний графік'!$J$14,EDATE(C77,1),"")</f>
        <v/>
      </c>
      <c r="D78" s="36" t="str">
        <f>IF(B77&lt;'Умови та класичний графік'!$J$14,C77,"")</f>
        <v/>
      </c>
      <c r="E78" s="26" t="str">
        <f>IF(B77&lt;'Умови та класичний графік'!$J$14,C78-1,"")</f>
        <v/>
      </c>
      <c r="F78" s="37" t="str">
        <f>IF(B77&lt;'Умови та класичний графік'!$J$14,E78-D78+1,"")</f>
        <v/>
      </c>
      <c r="G78" s="100" t="str">
        <f>IF(B77&lt;'Умови та класичний графік'!$J$14,J78+K78+L78,"")</f>
        <v/>
      </c>
      <c r="H78" s="101"/>
      <c r="I78" s="32" t="str">
        <f>IF(B77&lt;'Умови та класичний графік'!$J$14,I77-J78,"")</f>
        <v/>
      </c>
      <c r="J78" s="32" t="str">
        <f>IF(B77&lt;'Умови та класичний графік'!$J$14,J77,"")</f>
        <v/>
      </c>
      <c r="K78" s="32" t="str">
        <f>IF(B77&lt;'Умови та класичний графік'!$J$14,((I77*'Умови та класичний графік'!$J$22)/365)*F78,"")</f>
        <v/>
      </c>
      <c r="L78" s="30" t="str">
        <f>IF(B77&lt;'Умови та класичний графік'!$J$14,SUM(M78:V78),"")</f>
        <v/>
      </c>
      <c r="M78" s="38"/>
      <c r="N78" s="39"/>
      <c r="O78" s="39"/>
      <c r="P78" s="32"/>
      <c r="Q78" s="40"/>
      <c r="R78" s="40"/>
      <c r="S78" s="41"/>
      <c r="T78" s="41"/>
      <c r="U78" s="41"/>
      <c r="V78" s="41"/>
      <c r="W78" s="43" t="str">
        <f>IF(B77&lt;'Умови та класичний графік'!$J$14,XIRR($G$36:G78,$C$36:C78,0),"")</f>
        <v/>
      </c>
      <c r="X78" s="42"/>
      <c r="Y78" s="35"/>
    </row>
    <row r="79" spans="2:25" x14ac:dyDescent="0.2">
      <c r="B79" s="25">
        <v>43</v>
      </c>
      <c r="C79" s="36" t="str">
        <f>IF(B78&lt;'Умови та класичний графік'!$J$14,EDATE(C78,1),"")</f>
        <v/>
      </c>
      <c r="D79" s="36" t="str">
        <f>IF(B78&lt;'Умови та класичний графік'!$J$14,C78,"")</f>
        <v/>
      </c>
      <c r="E79" s="26" t="str">
        <f>IF(B78&lt;'Умови та класичний графік'!$J$14,C79-1,"")</f>
        <v/>
      </c>
      <c r="F79" s="37" t="str">
        <f>IF(B78&lt;'Умови та класичний графік'!$J$14,E79-D79+1,"")</f>
        <v/>
      </c>
      <c r="G79" s="100" t="str">
        <f>IF(B78&lt;'Умови та класичний графік'!$J$14,J79+K79+L79,"")</f>
        <v/>
      </c>
      <c r="H79" s="101"/>
      <c r="I79" s="32" t="str">
        <f>IF(B78&lt;'Умови та класичний графік'!$J$14,I78-J79,"")</f>
        <v/>
      </c>
      <c r="J79" s="32" t="str">
        <f>IF(B78&lt;'Умови та класичний графік'!$J$14,J78,"")</f>
        <v/>
      </c>
      <c r="K79" s="32" t="str">
        <f>IF(B78&lt;'Умови та класичний графік'!$J$14,((I78*'Умови та класичний графік'!$J$22)/365)*F79,"")</f>
        <v/>
      </c>
      <c r="L79" s="30" t="str">
        <f>IF(B78&lt;'Умови та класичний графік'!$J$14,SUM(M79:V79),"")</f>
        <v/>
      </c>
      <c r="M79" s="38"/>
      <c r="N79" s="39"/>
      <c r="O79" s="39"/>
      <c r="P79" s="32"/>
      <c r="Q79" s="40"/>
      <c r="R79" s="40"/>
      <c r="S79" s="41"/>
      <c r="T79" s="41"/>
      <c r="U79" s="41"/>
      <c r="V79" s="41"/>
      <c r="W79" s="43" t="str">
        <f>IF(B78&lt;'Умови та класичний графік'!$J$14,XIRR($G$36:G79,$C$36:C79,0),"")</f>
        <v/>
      </c>
      <c r="X79" s="42"/>
      <c r="Y79" s="35"/>
    </row>
    <row r="80" spans="2:25" x14ac:dyDescent="0.2">
      <c r="B80" s="25">
        <v>44</v>
      </c>
      <c r="C80" s="36" t="str">
        <f>IF(B79&lt;'Умови та класичний графік'!$J$14,EDATE(C79,1),"")</f>
        <v/>
      </c>
      <c r="D80" s="36" t="str">
        <f>IF(B79&lt;'Умови та класичний графік'!$J$14,C79,"")</f>
        <v/>
      </c>
      <c r="E80" s="26" t="str">
        <f>IF(B79&lt;'Умови та класичний графік'!$J$14,C80-1,"")</f>
        <v/>
      </c>
      <c r="F80" s="37" t="str">
        <f>IF(B79&lt;'Умови та класичний графік'!$J$14,E80-D80+1,"")</f>
        <v/>
      </c>
      <c r="G80" s="100" t="str">
        <f>IF(B79&lt;'Умови та класичний графік'!$J$14,J80+K80+L80,"")</f>
        <v/>
      </c>
      <c r="H80" s="101"/>
      <c r="I80" s="32" t="str">
        <f>IF(B79&lt;'Умови та класичний графік'!$J$14,I79-J80,"")</f>
        <v/>
      </c>
      <c r="J80" s="32" t="str">
        <f>IF(B79&lt;'Умови та класичний графік'!$J$14,J79,"")</f>
        <v/>
      </c>
      <c r="K80" s="32" t="str">
        <f>IF(B79&lt;'Умови та класичний графік'!$J$14,((I79*'Умови та класичний графік'!$J$22)/365)*F80,"")</f>
        <v/>
      </c>
      <c r="L80" s="30" t="str">
        <f>IF(B79&lt;'Умови та класичний графік'!$J$14,SUM(M80:V80),"")</f>
        <v/>
      </c>
      <c r="M80" s="38"/>
      <c r="N80" s="39"/>
      <c r="O80" s="39"/>
      <c r="P80" s="32"/>
      <c r="Q80" s="40"/>
      <c r="R80" s="40"/>
      <c r="S80" s="41"/>
      <c r="T80" s="41"/>
      <c r="U80" s="41"/>
      <c r="V80" s="41"/>
      <c r="W80" s="43" t="str">
        <f>IF(B79&lt;'Умови та класичний графік'!$J$14,XIRR($G$36:G80,$C$36:C80,0),"")</f>
        <v/>
      </c>
      <c r="X80" s="42"/>
      <c r="Y80" s="35"/>
    </row>
    <row r="81" spans="2:25" x14ac:dyDescent="0.2">
      <c r="B81" s="25">
        <v>45</v>
      </c>
      <c r="C81" s="36" t="str">
        <f>IF(B80&lt;'Умови та класичний графік'!$J$14,EDATE(C80,1),"")</f>
        <v/>
      </c>
      <c r="D81" s="36" t="str">
        <f>IF(B80&lt;'Умови та класичний графік'!$J$14,C80,"")</f>
        <v/>
      </c>
      <c r="E81" s="26" t="str">
        <f>IF(B80&lt;'Умови та класичний графік'!$J$14,C81-1,"")</f>
        <v/>
      </c>
      <c r="F81" s="37" t="str">
        <f>IF(B80&lt;'Умови та класичний графік'!$J$14,E81-D81+1,"")</f>
        <v/>
      </c>
      <c r="G81" s="100" t="str">
        <f>IF(B80&lt;'Умови та класичний графік'!$J$14,J81+K81+L81,"")</f>
        <v/>
      </c>
      <c r="H81" s="101"/>
      <c r="I81" s="32" t="str">
        <f>IF(B80&lt;'Умови та класичний графік'!$J$14,I80-J81,"")</f>
        <v/>
      </c>
      <c r="J81" s="32" t="str">
        <f>IF(B80&lt;'Умови та класичний графік'!$J$14,J80,"")</f>
        <v/>
      </c>
      <c r="K81" s="32" t="str">
        <f>IF(B80&lt;'Умови та класичний графік'!$J$14,((I80*'Умови та класичний графік'!$J$22)/365)*F81,"")</f>
        <v/>
      </c>
      <c r="L81" s="30" t="str">
        <f>IF(B80&lt;'Умови та класичний графік'!$J$14,SUM(M81:V81),"")</f>
        <v/>
      </c>
      <c r="M81" s="38"/>
      <c r="N81" s="39"/>
      <c r="O81" s="39"/>
      <c r="P81" s="32"/>
      <c r="Q81" s="40"/>
      <c r="R81" s="40"/>
      <c r="S81" s="41"/>
      <c r="T81" s="41"/>
      <c r="U81" s="41"/>
      <c r="V81" s="41"/>
      <c r="W81" s="43" t="str">
        <f>IF(B80&lt;'Умови та класичний графік'!$J$14,XIRR($G$36:G81,$C$36:C81,0),"")</f>
        <v/>
      </c>
      <c r="X81" s="42"/>
      <c r="Y81" s="35"/>
    </row>
    <row r="82" spans="2:25" x14ac:dyDescent="0.2">
      <c r="B82" s="25">
        <v>46</v>
      </c>
      <c r="C82" s="36" t="str">
        <f>IF(B81&lt;'Умови та класичний графік'!$J$14,EDATE(C81,1),"")</f>
        <v/>
      </c>
      <c r="D82" s="36" t="str">
        <f>IF(B81&lt;'Умови та класичний графік'!$J$14,C81,"")</f>
        <v/>
      </c>
      <c r="E82" s="26" t="str">
        <f>IF(B81&lt;'Умови та класичний графік'!$J$14,C82-1,"")</f>
        <v/>
      </c>
      <c r="F82" s="37" t="str">
        <f>IF(B81&lt;'Умови та класичний графік'!$J$14,E82-D82+1,"")</f>
        <v/>
      </c>
      <c r="G82" s="100" t="str">
        <f>IF(B81&lt;'Умови та класичний графік'!$J$14,J82+K82+L82,"")</f>
        <v/>
      </c>
      <c r="H82" s="101"/>
      <c r="I82" s="32" t="str">
        <f>IF(B81&lt;'Умови та класичний графік'!$J$14,I81-J82,"")</f>
        <v/>
      </c>
      <c r="J82" s="32" t="str">
        <f>IF(B81&lt;'Умови та класичний графік'!$J$14,J81,"")</f>
        <v/>
      </c>
      <c r="K82" s="32" t="str">
        <f>IF(B81&lt;'Умови та класичний графік'!$J$14,((I81*'Умови та класичний графік'!$J$22)/365)*F82,"")</f>
        <v/>
      </c>
      <c r="L82" s="30" t="str">
        <f>IF(B81&lt;'Умови та класичний графік'!$J$14,SUM(M82:V82),"")</f>
        <v/>
      </c>
      <c r="M82" s="38"/>
      <c r="N82" s="39"/>
      <c r="O82" s="39"/>
      <c r="P82" s="32"/>
      <c r="Q82" s="40"/>
      <c r="R82" s="40"/>
      <c r="S82" s="41"/>
      <c r="T82" s="41"/>
      <c r="U82" s="41"/>
      <c r="V82" s="41"/>
      <c r="W82" s="43" t="str">
        <f>IF(B81&lt;'Умови та класичний графік'!$J$14,XIRR($G$36:G82,$C$36:C82,0),"")</f>
        <v/>
      </c>
      <c r="X82" s="42"/>
      <c r="Y82" s="35"/>
    </row>
    <row r="83" spans="2:25" x14ac:dyDescent="0.2">
      <c r="B83" s="25">
        <v>47</v>
      </c>
      <c r="C83" s="36" t="str">
        <f>IF(B82&lt;'Умови та класичний графік'!$J$14,EDATE(C82,1),"")</f>
        <v/>
      </c>
      <c r="D83" s="36" t="str">
        <f>IF(B82&lt;'Умови та класичний графік'!$J$14,C82,"")</f>
        <v/>
      </c>
      <c r="E83" s="26" t="str">
        <f>IF(B82&lt;'Умови та класичний графік'!$J$14,C83-1,"")</f>
        <v/>
      </c>
      <c r="F83" s="37" t="str">
        <f>IF(B82&lt;'Умови та класичний графік'!$J$14,E83-D83+1,"")</f>
        <v/>
      </c>
      <c r="G83" s="100" t="str">
        <f>IF(B82&lt;'Умови та класичний графік'!$J$14,J83+K83+L83,"")</f>
        <v/>
      </c>
      <c r="H83" s="101"/>
      <c r="I83" s="32" t="str">
        <f>IF(B82&lt;'Умови та класичний графік'!$J$14,I82-J83,"")</f>
        <v/>
      </c>
      <c r="J83" s="32" t="str">
        <f>IF(B82&lt;'Умови та класичний графік'!$J$14,J82,"")</f>
        <v/>
      </c>
      <c r="K83" s="32" t="str">
        <f>IF(B82&lt;'Умови та класичний графік'!$J$14,((I82*'Умови та класичний графік'!$J$22)/365)*F83,"")</f>
        <v/>
      </c>
      <c r="L83" s="30" t="str">
        <f>IF(B82&lt;'Умови та класичний графік'!$J$14,SUM(M83:V83),"")</f>
        <v/>
      </c>
      <c r="M83" s="38"/>
      <c r="N83" s="39"/>
      <c r="O83" s="39"/>
      <c r="P83" s="32"/>
      <c r="Q83" s="40"/>
      <c r="R83" s="40"/>
      <c r="S83" s="41"/>
      <c r="T83" s="41"/>
      <c r="U83" s="41"/>
      <c r="V83" s="41"/>
      <c r="W83" s="43" t="str">
        <f>IF(B82&lt;'Умови та класичний графік'!$J$14,XIRR($G$36:G83,$C$36:C83,0),"")</f>
        <v/>
      </c>
      <c r="X83" s="42"/>
      <c r="Y83" s="35"/>
    </row>
    <row r="84" spans="2:25" x14ac:dyDescent="0.2">
      <c r="B84" s="25">
        <v>48</v>
      </c>
      <c r="C84" s="36" t="str">
        <f>IF(B83&lt;'Умови та класичний графік'!$J$14,EDATE(C83,1),"")</f>
        <v/>
      </c>
      <c r="D84" s="36" t="str">
        <f>IF(B83&lt;'Умови та класичний графік'!$J$14,C83,"")</f>
        <v/>
      </c>
      <c r="E84" s="26" t="str">
        <f>IF(B83&lt;'Умови та класичний графік'!$J$14,C84-1,"")</f>
        <v/>
      </c>
      <c r="F84" s="37" t="str">
        <f>IF(B83&lt;'Умови та класичний графік'!$J$14,E84-D84+1,"")</f>
        <v/>
      </c>
      <c r="G84" s="100" t="str">
        <f>IF(B83&lt;'Умови та класичний графік'!$J$14,J84+K84+L84,"")</f>
        <v/>
      </c>
      <c r="H84" s="101"/>
      <c r="I84" s="32" t="str">
        <f>IF(B83&lt;'Умови та класичний графік'!$J$14,I83-J84,"")</f>
        <v/>
      </c>
      <c r="J84" s="32" t="str">
        <f>IF(B83&lt;'Умови та класичний графік'!$J$14,J83,"")</f>
        <v/>
      </c>
      <c r="K84" s="32" t="str">
        <f>IF(B83&lt;'Умови та класичний графік'!$J$14,((I83*'Умови та класичний графік'!$J$22)/365)*F84,"")</f>
        <v/>
      </c>
      <c r="L84" s="30" t="str">
        <f>IF(B83&lt;'Умови та класичний графік'!$J$14,SUM(M84:V84),"")</f>
        <v/>
      </c>
      <c r="M84" s="38"/>
      <c r="N84" s="39"/>
      <c r="O84" s="39"/>
      <c r="P84" s="32"/>
      <c r="Q84" s="40"/>
      <c r="R84" s="40"/>
      <c r="S84" s="41"/>
      <c r="T84" s="41"/>
      <c r="U84" s="33" t="str">
        <f>IF(B83&lt;'Умови та класичний графік'!$J$14,('Умови та класичний графік'!$J$15*$N$20)+(I84*$N$21),"")</f>
        <v/>
      </c>
      <c r="V84" s="41"/>
      <c r="W84" s="43" t="str">
        <f>IF(B83&lt;'Умови та класичний графік'!$J$14,XIRR($G$36:G84,$C$36:C84,0),"")</f>
        <v/>
      </c>
      <c r="X84" s="42"/>
      <c r="Y84" s="35"/>
    </row>
    <row r="85" spans="2:25" x14ac:dyDescent="0.2">
      <c r="B85" s="25">
        <v>49</v>
      </c>
      <c r="C85" s="36" t="str">
        <f>IF(B84&lt;'Умови та класичний графік'!$J$14,EDATE(C84,1),"")</f>
        <v/>
      </c>
      <c r="D85" s="36" t="str">
        <f>IF(B84&lt;'Умови та класичний графік'!$J$14,C84,"")</f>
        <v/>
      </c>
      <c r="E85" s="26" t="str">
        <f>IF(B84&lt;'Умови та класичний графік'!$J$14,C85-1,"")</f>
        <v/>
      </c>
      <c r="F85" s="37" t="str">
        <f>IF(B84&lt;'Умови та класичний графік'!$J$14,E85-D85+1,"")</f>
        <v/>
      </c>
      <c r="G85" s="100" t="str">
        <f>IF(B84&lt;'Умови та класичний графік'!$J$14,J85+K85+L85,"")</f>
        <v/>
      </c>
      <c r="H85" s="101"/>
      <c r="I85" s="32" t="str">
        <f>IF(B84&lt;'Умови та класичний графік'!$J$14,I84-J85,"")</f>
        <v/>
      </c>
      <c r="J85" s="32" t="str">
        <f>IF(B84&lt;'Умови та класичний графік'!$J$14,J84,"")</f>
        <v/>
      </c>
      <c r="K85" s="32" t="str">
        <f>IF(B84&lt;'Умови та класичний графік'!$J$14,((I84*'Умови та класичний графік'!$J$22)/365)*F85,"")</f>
        <v/>
      </c>
      <c r="L85" s="30" t="str">
        <f>IF(B84&lt;'Умови та класичний графік'!$J$14,SUM(M85:V85),"")</f>
        <v/>
      </c>
      <c r="M85" s="38"/>
      <c r="N85" s="39"/>
      <c r="O85" s="39"/>
      <c r="P85" s="32"/>
      <c r="Q85" s="40"/>
      <c r="R85" s="40"/>
      <c r="S85" s="41"/>
      <c r="T85" s="41"/>
      <c r="U85" s="41"/>
      <c r="V85" s="41"/>
      <c r="W85" s="43" t="str">
        <f>IF(B84&lt;'Умови та класичний графік'!$J$14,XIRR($G$36:G85,$C$36:C85,0),"")</f>
        <v/>
      </c>
      <c r="X85" s="42"/>
      <c r="Y85" s="35"/>
    </row>
    <row r="86" spans="2:25" x14ac:dyDescent="0.2">
      <c r="B86" s="25">
        <v>50</v>
      </c>
      <c r="C86" s="36" t="str">
        <f>IF(B85&lt;'Умови та класичний графік'!$J$14,EDATE(C85,1),"")</f>
        <v/>
      </c>
      <c r="D86" s="36" t="str">
        <f>IF(B85&lt;'Умови та класичний графік'!$J$14,C85,"")</f>
        <v/>
      </c>
      <c r="E86" s="26" t="str">
        <f>IF(B85&lt;'Умови та класичний графік'!$J$14,C86-1,"")</f>
        <v/>
      </c>
      <c r="F86" s="37" t="str">
        <f>IF(B85&lt;'Умови та класичний графік'!$J$14,E86-D86+1,"")</f>
        <v/>
      </c>
      <c r="G86" s="100" t="str">
        <f>IF(B85&lt;'Умови та класичний графік'!$J$14,J86+K86+L86,"")</f>
        <v/>
      </c>
      <c r="H86" s="101"/>
      <c r="I86" s="32" t="str">
        <f>IF(B85&lt;'Умови та класичний графік'!$J$14,I85-J86,"")</f>
        <v/>
      </c>
      <c r="J86" s="32" t="str">
        <f>IF(B85&lt;'Умови та класичний графік'!$J$14,J85,"")</f>
        <v/>
      </c>
      <c r="K86" s="32" t="str">
        <f>IF(B85&lt;'Умови та класичний графік'!$J$14,((I85*'Умови та класичний графік'!$J$22)/365)*F86,"")</f>
        <v/>
      </c>
      <c r="L86" s="30" t="str">
        <f>IF(B85&lt;'Умови та класичний графік'!$J$14,SUM(M86:V86),"")</f>
        <v/>
      </c>
      <c r="M86" s="38"/>
      <c r="N86" s="39"/>
      <c r="O86" s="39"/>
      <c r="P86" s="32"/>
      <c r="Q86" s="40"/>
      <c r="R86" s="40"/>
      <c r="S86" s="41"/>
      <c r="T86" s="41"/>
      <c r="U86" s="41"/>
      <c r="V86" s="41"/>
      <c r="W86" s="43" t="str">
        <f>IF(B85&lt;'Умови та класичний графік'!$J$14,XIRR($G$36:G86,$C$36:C86,0),"")</f>
        <v/>
      </c>
      <c r="X86" s="42"/>
      <c r="Y86" s="35"/>
    </row>
    <row r="87" spans="2:25" x14ac:dyDescent="0.2">
      <c r="B87" s="25">
        <v>51</v>
      </c>
      <c r="C87" s="36" t="str">
        <f>IF(B86&lt;'Умови та класичний графік'!$J$14,EDATE(C86,1),"")</f>
        <v/>
      </c>
      <c r="D87" s="36" t="str">
        <f>IF(B86&lt;'Умови та класичний графік'!$J$14,C86,"")</f>
        <v/>
      </c>
      <c r="E87" s="26" t="str">
        <f>IF(B86&lt;'Умови та класичний графік'!$J$14,C87-1,"")</f>
        <v/>
      </c>
      <c r="F87" s="37" t="str">
        <f>IF(B86&lt;'Умови та класичний графік'!$J$14,E87-D87+1,"")</f>
        <v/>
      </c>
      <c r="G87" s="100" t="str">
        <f>IF(B86&lt;'Умови та класичний графік'!$J$14,J87+K87+L87,"")</f>
        <v/>
      </c>
      <c r="H87" s="101"/>
      <c r="I87" s="32" t="str">
        <f>IF(B86&lt;'Умови та класичний графік'!$J$14,I86-J87,"")</f>
        <v/>
      </c>
      <c r="J87" s="32" t="str">
        <f>IF(B86&lt;'Умови та класичний графік'!$J$14,J86,"")</f>
        <v/>
      </c>
      <c r="K87" s="32" t="str">
        <f>IF(B86&lt;'Умови та класичний графік'!$J$14,((I86*'Умови та класичний графік'!$J$22)/365)*F87,"")</f>
        <v/>
      </c>
      <c r="L87" s="30" t="str">
        <f>IF(B86&lt;'Умови та класичний графік'!$J$14,SUM(M87:V87),"")</f>
        <v/>
      </c>
      <c r="M87" s="38"/>
      <c r="N87" s="39"/>
      <c r="O87" s="39"/>
      <c r="P87" s="32"/>
      <c r="Q87" s="40"/>
      <c r="R87" s="40"/>
      <c r="S87" s="41"/>
      <c r="T87" s="41"/>
      <c r="U87" s="41"/>
      <c r="V87" s="41"/>
      <c r="W87" s="43" t="str">
        <f>IF(B86&lt;'Умови та класичний графік'!$J$14,XIRR($G$36:G87,$C$36:C87,0),"")</f>
        <v/>
      </c>
      <c r="X87" s="42"/>
      <c r="Y87" s="35"/>
    </row>
    <row r="88" spans="2:25" x14ac:dyDescent="0.2">
      <c r="B88" s="25">
        <v>52</v>
      </c>
      <c r="C88" s="36" t="str">
        <f>IF(B87&lt;'Умови та класичний графік'!$J$14,EDATE(C87,1),"")</f>
        <v/>
      </c>
      <c r="D88" s="36" t="str">
        <f>IF(B87&lt;'Умови та класичний графік'!$J$14,C87,"")</f>
        <v/>
      </c>
      <c r="E88" s="26" t="str">
        <f>IF(B87&lt;'Умови та класичний графік'!$J$14,C88-1,"")</f>
        <v/>
      </c>
      <c r="F88" s="37" t="str">
        <f>IF(B87&lt;'Умови та класичний графік'!$J$14,E88-D88+1,"")</f>
        <v/>
      </c>
      <c r="G88" s="100" t="str">
        <f>IF(B87&lt;'Умови та класичний графік'!$J$14,J88+K88+L88,"")</f>
        <v/>
      </c>
      <c r="H88" s="101"/>
      <c r="I88" s="32" t="str">
        <f>IF(B87&lt;'Умови та класичний графік'!$J$14,I87-J88,"")</f>
        <v/>
      </c>
      <c r="J88" s="32" t="str">
        <f>IF(B87&lt;'Умови та класичний графік'!$J$14,J87,"")</f>
        <v/>
      </c>
      <c r="K88" s="32" t="str">
        <f>IF(B87&lt;'Умови та класичний графік'!$J$14,((I87*'Умови та класичний графік'!$J$22)/365)*F88,"")</f>
        <v/>
      </c>
      <c r="L88" s="30" t="str">
        <f>IF(B87&lt;'Умови та класичний графік'!$J$14,SUM(M88:V88),"")</f>
        <v/>
      </c>
      <c r="M88" s="38"/>
      <c r="N88" s="39"/>
      <c r="O88" s="39"/>
      <c r="P88" s="32"/>
      <c r="Q88" s="40"/>
      <c r="R88" s="40"/>
      <c r="S88" s="41"/>
      <c r="T88" s="41"/>
      <c r="U88" s="41"/>
      <c r="V88" s="41"/>
      <c r="W88" s="43" t="str">
        <f>IF(B87&lt;'Умови та класичний графік'!$J$14,XIRR($G$36:G88,$C$36:C88,0),"")</f>
        <v/>
      </c>
      <c r="X88" s="42"/>
      <c r="Y88" s="35"/>
    </row>
    <row r="89" spans="2:25" x14ac:dyDescent="0.2">
      <c r="B89" s="25">
        <v>53</v>
      </c>
      <c r="C89" s="36" t="str">
        <f>IF(B88&lt;'Умови та класичний графік'!$J$14,EDATE(C88,1),"")</f>
        <v/>
      </c>
      <c r="D89" s="36" t="str">
        <f>IF(B88&lt;'Умови та класичний графік'!$J$14,C88,"")</f>
        <v/>
      </c>
      <c r="E89" s="26" t="str">
        <f>IF(B88&lt;'Умови та класичний графік'!$J$14,C89-1,"")</f>
        <v/>
      </c>
      <c r="F89" s="37" t="str">
        <f>IF(B88&lt;'Умови та класичний графік'!$J$14,E89-D89+1,"")</f>
        <v/>
      </c>
      <c r="G89" s="100" t="str">
        <f>IF(B88&lt;'Умови та класичний графік'!$J$14,J89+K89+L89,"")</f>
        <v/>
      </c>
      <c r="H89" s="101"/>
      <c r="I89" s="32" t="str">
        <f>IF(B88&lt;'Умови та класичний графік'!$J$14,I88-J89,"")</f>
        <v/>
      </c>
      <c r="J89" s="32" t="str">
        <f>IF(B88&lt;'Умови та класичний графік'!$J$14,J88,"")</f>
        <v/>
      </c>
      <c r="K89" s="32" t="str">
        <f>IF(B88&lt;'Умови та класичний графік'!$J$14,((I88*'Умови та класичний графік'!$J$22)/365)*F89,"")</f>
        <v/>
      </c>
      <c r="L89" s="30" t="str">
        <f>IF(B88&lt;'Умови та класичний графік'!$J$14,SUM(M89:V89),"")</f>
        <v/>
      </c>
      <c r="M89" s="38"/>
      <c r="N89" s="39"/>
      <c r="O89" s="39"/>
      <c r="P89" s="32"/>
      <c r="Q89" s="40"/>
      <c r="R89" s="40"/>
      <c r="S89" s="41"/>
      <c r="T89" s="41"/>
      <c r="U89" s="41"/>
      <c r="V89" s="41"/>
      <c r="W89" s="43" t="str">
        <f>IF(B88&lt;'Умови та класичний графік'!$J$14,XIRR($G$36:G89,$C$36:C89,0),"")</f>
        <v/>
      </c>
      <c r="X89" s="42"/>
      <c r="Y89" s="35"/>
    </row>
    <row r="90" spans="2:25" x14ac:dyDescent="0.2">
      <c r="B90" s="25">
        <v>54</v>
      </c>
      <c r="C90" s="36" t="str">
        <f>IF(B89&lt;'Умови та класичний графік'!$J$14,EDATE(C89,1),"")</f>
        <v/>
      </c>
      <c r="D90" s="36" t="str">
        <f>IF(B89&lt;'Умови та класичний графік'!$J$14,C89,"")</f>
        <v/>
      </c>
      <c r="E90" s="26" t="str">
        <f>IF(B89&lt;'Умови та класичний графік'!$J$14,C90-1,"")</f>
        <v/>
      </c>
      <c r="F90" s="37" t="str">
        <f>IF(B89&lt;'Умови та класичний графік'!$J$14,E90-D90+1,"")</f>
        <v/>
      </c>
      <c r="G90" s="100" t="str">
        <f>IF(B89&lt;'Умови та класичний графік'!$J$14,J90+K90+L90,"")</f>
        <v/>
      </c>
      <c r="H90" s="101"/>
      <c r="I90" s="32" t="str">
        <f>IF(B89&lt;'Умови та класичний графік'!$J$14,I89-J90,"")</f>
        <v/>
      </c>
      <c r="J90" s="32" t="str">
        <f>IF(B89&lt;'Умови та класичний графік'!$J$14,J89,"")</f>
        <v/>
      </c>
      <c r="K90" s="32" t="str">
        <f>IF(B89&lt;'Умови та класичний графік'!$J$14,((I89*'Умови та класичний графік'!$J$22)/365)*F90,"")</f>
        <v/>
      </c>
      <c r="L90" s="30" t="str">
        <f>IF(B89&lt;'Умови та класичний графік'!$J$14,SUM(M90:V90),"")</f>
        <v/>
      </c>
      <c r="M90" s="38"/>
      <c r="N90" s="39"/>
      <c r="O90" s="39"/>
      <c r="P90" s="32"/>
      <c r="Q90" s="40"/>
      <c r="R90" s="40"/>
      <c r="S90" s="41"/>
      <c r="T90" s="41"/>
      <c r="U90" s="41"/>
      <c r="V90" s="41"/>
      <c r="W90" s="43" t="str">
        <f>IF(B89&lt;'Умови та класичний графік'!$J$14,XIRR($G$36:G90,$C$36:C90,0),"")</f>
        <v/>
      </c>
      <c r="X90" s="42"/>
      <c r="Y90" s="35"/>
    </row>
    <row r="91" spans="2:25" x14ac:dyDescent="0.2">
      <c r="B91" s="25">
        <v>55</v>
      </c>
      <c r="C91" s="36" t="str">
        <f>IF(B90&lt;'Умови та класичний графік'!$J$14,EDATE(C90,1),"")</f>
        <v/>
      </c>
      <c r="D91" s="36" t="str">
        <f>IF(B90&lt;'Умови та класичний графік'!$J$14,C90,"")</f>
        <v/>
      </c>
      <c r="E91" s="26" t="str">
        <f>IF(B90&lt;'Умови та класичний графік'!$J$14,C91-1,"")</f>
        <v/>
      </c>
      <c r="F91" s="37" t="str">
        <f>IF(B90&lt;'Умови та класичний графік'!$J$14,E91-D91+1,"")</f>
        <v/>
      </c>
      <c r="G91" s="100" t="str">
        <f>IF(B90&lt;'Умови та класичний графік'!$J$14,J91+K91+L91,"")</f>
        <v/>
      </c>
      <c r="H91" s="101"/>
      <c r="I91" s="32" t="str">
        <f>IF(B90&lt;'Умови та класичний графік'!$J$14,I90-J91,"")</f>
        <v/>
      </c>
      <c r="J91" s="32" t="str">
        <f>IF(B90&lt;'Умови та класичний графік'!$J$14,J90,"")</f>
        <v/>
      </c>
      <c r="K91" s="32" t="str">
        <f>IF(B90&lt;'Умови та класичний графік'!$J$14,((I90*'Умови та класичний графік'!$J$22)/365)*F91,"")</f>
        <v/>
      </c>
      <c r="L91" s="30" t="str">
        <f>IF(B90&lt;'Умови та класичний графік'!$J$14,SUM(M91:V91),"")</f>
        <v/>
      </c>
      <c r="M91" s="38"/>
      <c r="N91" s="39"/>
      <c r="O91" s="39"/>
      <c r="P91" s="32"/>
      <c r="Q91" s="40"/>
      <c r="R91" s="40"/>
      <c r="S91" s="41"/>
      <c r="T91" s="41"/>
      <c r="U91" s="41"/>
      <c r="V91" s="41"/>
      <c r="W91" s="43" t="str">
        <f>IF(B90&lt;'Умови та класичний графік'!$J$14,XIRR($G$36:G91,$C$36:C91,0),"")</f>
        <v/>
      </c>
      <c r="X91" s="42"/>
      <c r="Y91" s="35"/>
    </row>
    <row r="92" spans="2:25" x14ac:dyDescent="0.2">
      <c r="B92" s="25">
        <v>56</v>
      </c>
      <c r="C92" s="36" t="str">
        <f>IF(B91&lt;'Умови та класичний графік'!$J$14,EDATE(C91,1),"")</f>
        <v/>
      </c>
      <c r="D92" s="36" t="str">
        <f>IF(B91&lt;'Умови та класичний графік'!$J$14,C91,"")</f>
        <v/>
      </c>
      <c r="E92" s="26" t="str">
        <f>IF(B91&lt;'Умови та класичний графік'!$J$14,C92-1,"")</f>
        <v/>
      </c>
      <c r="F92" s="37" t="str">
        <f>IF(B91&lt;'Умови та класичний графік'!$J$14,E92-D92+1,"")</f>
        <v/>
      </c>
      <c r="G92" s="100" t="str">
        <f>IF(B91&lt;'Умови та класичний графік'!$J$14,J92+K92+L92,"")</f>
        <v/>
      </c>
      <c r="H92" s="101"/>
      <c r="I92" s="32" t="str">
        <f>IF(B91&lt;'Умови та класичний графік'!$J$14,I91-J92,"")</f>
        <v/>
      </c>
      <c r="J92" s="32" t="str">
        <f>IF(B91&lt;'Умови та класичний графік'!$J$14,J91,"")</f>
        <v/>
      </c>
      <c r="K92" s="32" t="str">
        <f>IF(B91&lt;'Умови та класичний графік'!$J$14,((I91*'Умови та класичний графік'!$J$22)/365)*F92,"")</f>
        <v/>
      </c>
      <c r="L92" s="30" t="str">
        <f>IF(B91&lt;'Умови та класичний графік'!$J$14,SUM(M92:V92),"")</f>
        <v/>
      </c>
      <c r="M92" s="38"/>
      <c r="N92" s="39"/>
      <c r="O92" s="39"/>
      <c r="P92" s="32"/>
      <c r="Q92" s="40"/>
      <c r="R92" s="40"/>
      <c r="S92" s="41"/>
      <c r="T92" s="41"/>
      <c r="U92" s="41"/>
      <c r="V92" s="41"/>
      <c r="W92" s="43" t="str">
        <f>IF(B91&lt;'Умови та класичний графік'!$J$14,XIRR($G$36:G92,$C$36:C92,0),"")</f>
        <v/>
      </c>
      <c r="X92" s="42"/>
      <c r="Y92" s="35"/>
    </row>
    <row r="93" spans="2:25" x14ac:dyDescent="0.2">
      <c r="B93" s="25">
        <v>57</v>
      </c>
      <c r="C93" s="36" t="str">
        <f>IF(B92&lt;'Умови та класичний графік'!$J$14,EDATE(C92,1),"")</f>
        <v/>
      </c>
      <c r="D93" s="36" t="str">
        <f>IF(B92&lt;'Умови та класичний графік'!$J$14,C92,"")</f>
        <v/>
      </c>
      <c r="E93" s="26" t="str">
        <f>IF(B92&lt;'Умови та класичний графік'!$J$14,C93-1,"")</f>
        <v/>
      </c>
      <c r="F93" s="37" t="str">
        <f>IF(B92&lt;'Умови та класичний графік'!$J$14,E93-D93+1,"")</f>
        <v/>
      </c>
      <c r="G93" s="100" t="str">
        <f>IF(B92&lt;'Умови та класичний графік'!$J$14,J93+K93+L93,"")</f>
        <v/>
      </c>
      <c r="H93" s="101"/>
      <c r="I93" s="32" t="str">
        <f>IF(B92&lt;'Умови та класичний графік'!$J$14,I92-J93,"")</f>
        <v/>
      </c>
      <c r="J93" s="32" t="str">
        <f>IF(B92&lt;'Умови та класичний графік'!$J$14,J92,"")</f>
        <v/>
      </c>
      <c r="K93" s="32" t="str">
        <f>IF(B92&lt;'Умови та класичний графік'!$J$14,((I92*'Умови та класичний графік'!$J$22)/365)*F93,"")</f>
        <v/>
      </c>
      <c r="L93" s="30" t="str">
        <f>IF(B92&lt;'Умови та класичний графік'!$J$14,SUM(M93:V93),"")</f>
        <v/>
      </c>
      <c r="M93" s="38"/>
      <c r="N93" s="39"/>
      <c r="O93" s="39"/>
      <c r="P93" s="32"/>
      <c r="Q93" s="40"/>
      <c r="R93" s="40"/>
      <c r="S93" s="41"/>
      <c r="T93" s="41"/>
      <c r="U93" s="41"/>
      <c r="V93" s="41"/>
      <c r="W93" s="43" t="str">
        <f>IF(B92&lt;'Умови та класичний графік'!$J$14,XIRR($G$36:G93,$C$36:C93,0),"")</f>
        <v/>
      </c>
      <c r="X93" s="42"/>
      <c r="Y93" s="35"/>
    </row>
    <row r="94" spans="2:25" x14ac:dyDescent="0.2">
      <c r="B94" s="25">
        <v>58</v>
      </c>
      <c r="C94" s="36" t="str">
        <f>IF(B93&lt;'Умови та класичний графік'!$J$14,EDATE(C93,1),"")</f>
        <v/>
      </c>
      <c r="D94" s="36" t="str">
        <f>IF(B93&lt;'Умови та класичний графік'!$J$14,C93,"")</f>
        <v/>
      </c>
      <c r="E94" s="26" t="str">
        <f>IF(B93&lt;'Умови та класичний графік'!$J$14,C94-1,"")</f>
        <v/>
      </c>
      <c r="F94" s="37" t="str">
        <f>IF(B93&lt;'Умови та класичний графік'!$J$14,E94-D94+1,"")</f>
        <v/>
      </c>
      <c r="G94" s="100" t="str">
        <f>IF(B93&lt;'Умови та класичний графік'!$J$14,J94+K94+L94,"")</f>
        <v/>
      </c>
      <c r="H94" s="101"/>
      <c r="I94" s="32" t="str">
        <f>IF(B93&lt;'Умови та класичний графік'!$J$14,I93-J94,"")</f>
        <v/>
      </c>
      <c r="J94" s="32" t="str">
        <f>IF(B93&lt;'Умови та класичний графік'!$J$14,J93,"")</f>
        <v/>
      </c>
      <c r="K94" s="32" t="str">
        <f>IF(B93&lt;'Умови та класичний графік'!$J$14,((I93*'Умови та класичний графік'!$J$22)/365)*F94,"")</f>
        <v/>
      </c>
      <c r="L94" s="30" t="str">
        <f>IF(B93&lt;'Умови та класичний графік'!$J$14,SUM(M94:V94),"")</f>
        <v/>
      </c>
      <c r="M94" s="38"/>
      <c r="N94" s="39"/>
      <c r="O94" s="39"/>
      <c r="P94" s="32"/>
      <c r="Q94" s="40"/>
      <c r="R94" s="40"/>
      <c r="S94" s="41"/>
      <c r="T94" s="41"/>
      <c r="U94" s="41"/>
      <c r="V94" s="41"/>
      <c r="W94" s="43" t="str">
        <f>IF(B93&lt;'Умови та класичний графік'!$J$14,XIRR($G$36:G94,$C$36:C94,0),"")</f>
        <v/>
      </c>
      <c r="X94" s="42"/>
      <c r="Y94" s="35"/>
    </row>
    <row r="95" spans="2:25" x14ac:dyDescent="0.2">
      <c r="B95" s="25">
        <v>59</v>
      </c>
      <c r="C95" s="36" t="str">
        <f>IF(B94&lt;'Умови та класичний графік'!$J$14,EDATE(C94,1),"")</f>
        <v/>
      </c>
      <c r="D95" s="36" t="str">
        <f>IF(B94&lt;'Умови та класичний графік'!$J$14,C94,"")</f>
        <v/>
      </c>
      <c r="E95" s="26" t="str">
        <f>IF(B94&lt;'Умови та класичний графік'!$J$14,C95-1,"")</f>
        <v/>
      </c>
      <c r="F95" s="37" t="str">
        <f>IF(B94&lt;'Умови та класичний графік'!$J$14,E95-D95+1,"")</f>
        <v/>
      </c>
      <c r="G95" s="100" t="str">
        <f>IF(B94&lt;'Умови та класичний графік'!$J$14,J95+K95+L95,"")</f>
        <v/>
      </c>
      <c r="H95" s="101"/>
      <c r="I95" s="32" t="str">
        <f>IF(B94&lt;'Умови та класичний графік'!$J$14,I94-J95,"")</f>
        <v/>
      </c>
      <c r="J95" s="32" t="str">
        <f>IF(B94&lt;'Умови та класичний графік'!$J$14,J94,"")</f>
        <v/>
      </c>
      <c r="K95" s="32" t="str">
        <f>IF(B94&lt;'Умови та класичний графік'!$J$14,((I94*'Умови та класичний графік'!$J$22)/365)*F95,"")</f>
        <v/>
      </c>
      <c r="L95" s="30" t="str">
        <f>IF(B94&lt;'Умови та класичний графік'!$J$14,SUM(M95:V95),"")</f>
        <v/>
      </c>
      <c r="M95" s="38"/>
      <c r="N95" s="39"/>
      <c r="O95" s="39"/>
      <c r="P95" s="32"/>
      <c r="Q95" s="40"/>
      <c r="R95" s="40"/>
      <c r="S95" s="41"/>
      <c r="T95" s="41"/>
      <c r="U95" s="41"/>
      <c r="V95" s="41"/>
      <c r="W95" s="43" t="str">
        <f>IF(B94&lt;'Умови та класичний графік'!$J$14,XIRR($G$36:G95,$C$36:C95,0),"")</f>
        <v/>
      </c>
      <c r="X95" s="42"/>
      <c r="Y95" s="35"/>
    </row>
    <row r="96" spans="2:25" x14ac:dyDescent="0.2">
      <c r="B96" s="25">
        <v>60</v>
      </c>
      <c r="C96" s="36" t="str">
        <f>IF(B95&lt;'Умови та класичний графік'!$J$14,EDATE(C95,1),"")</f>
        <v/>
      </c>
      <c r="D96" s="36" t="str">
        <f>IF(B95&lt;'Умови та класичний графік'!$J$14,C95,"")</f>
        <v/>
      </c>
      <c r="E96" s="26" t="str">
        <f>IF(B95&lt;'Умови та класичний графік'!$J$14,C96-1,"")</f>
        <v/>
      </c>
      <c r="F96" s="37" t="str">
        <f>IF(B95&lt;'Умови та класичний графік'!$J$14,E96-D96+1,"")</f>
        <v/>
      </c>
      <c r="G96" s="100" t="str">
        <f>IF(B95&lt;'Умови та класичний графік'!$J$14,J96+K96+L96,"")</f>
        <v/>
      </c>
      <c r="H96" s="101"/>
      <c r="I96" s="32" t="str">
        <f>IF(B95&lt;'Умови та класичний графік'!$J$14,I95-J96,"")</f>
        <v/>
      </c>
      <c r="J96" s="32" t="str">
        <f>IF(B95&lt;'Умови та класичний графік'!$J$14,J95,"")</f>
        <v/>
      </c>
      <c r="K96" s="32" t="str">
        <f>IF(B95&lt;'Умови та класичний графік'!$J$14,((I95*'Умови та класичний графік'!$J$22)/365)*F96,"")</f>
        <v/>
      </c>
      <c r="L96" s="30" t="str">
        <f>IF(B95&lt;'Умови та класичний графік'!$J$14,SUM(M96:V96),"")</f>
        <v/>
      </c>
      <c r="M96" s="38"/>
      <c r="N96" s="39"/>
      <c r="O96" s="39"/>
      <c r="P96" s="32"/>
      <c r="Q96" s="40"/>
      <c r="R96" s="40"/>
      <c r="S96" s="41"/>
      <c r="T96" s="41"/>
      <c r="U96" s="33" t="str">
        <f>IF(B95&lt;'Умови та класичний графік'!$J$14,('Умови та класичний графік'!$J$15*$N$20)+(I96*$N$21),"")</f>
        <v/>
      </c>
      <c r="V96" s="41"/>
      <c r="W96" s="43" t="str">
        <f>IF(B95&lt;'Умови та класичний графік'!$J$14,XIRR($G$36:G96,$C$36:C96,0),"")</f>
        <v/>
      </c>
      <c r="X96" s="42"/>
      <c r="Y96" s="35"/>
    </row>
    <row r="97" spans="2:25" x14ac:dyDescent="0.2">
      <c r="B97" s="25">
        <v>61</v>
      </c>
      <c r="C97" s="36" t="str">
        <f>IF(B96&lt;'Умови та класичний графік'!$J$14,EDATE(C96,1),"")</f>
        <v/>
      </c>
      <c r="D97" s="36" t="str">
        <f>IF(B96&lt;'Умови та класичний графік'!$J$14,C96,"")</f>
        <v/>
      </c>
      <c r="E97" s="26" t="str">
        <f>IF(B96&lt;'Умови та класичний графік'!$J$14,C97-1,"")</f>
        <v/>
      </c>
      <c r="F97" s="37" t="str">
        <f>IF(B96&lt;'Умови та класичний графік'!$J$14,E97-D97+1,"")</f>
        <v/>
      </c>
      <c r="G97" s="100" t="str">
        <f>IF(B96&lt;'Умови та класичний графік'!$J$14,J97+K97+L97,"")</f>
        <v/>
      </c>
      <c r="H97" s="101"/>
      <c r="I97" s="32" t="str">
        <f>IF(B96&lt;'Умови та класичний графік'!$J$14,I96-J97,"")</f>
        <v/>
      </c>
      <c r="J97" s="32" t="str">
        <f>IF(B96&lt;'Умови та класичний графік'!$J$14,J96,"")</f>
        <v/>
      </c>
      <c r="K97" s="32" t="str">
        <f>IF(B96&lt;'Умови та класичний графік'!$J$14,((I96*'Умови та класичний графік'!$J$22)/365)*F97,"")</f>
        <v/>
      </c>
      <c r="L97" s="30" t="str">
        <f>IF(B96&lt;'Умови та класичний графік'!$J$14,SUM(M97:V97),"")</f>
        <v/>
      </c>
      <c r="M97" s="38"/>
      <c r="N97" s="39"/>
      <c r="O97" s="39"/>
      <c r="P97" s="32"/>
      <c r="Q97" s="40"/>
      <c r="R97" s="40"/>
      <c r="S97" s="41"/>
      <c r="T97" s="41"/>
      <c r="U97" s="41"/>
      <c r="V97" s="41"/>
      <c r="W97" s="43" t="str">
        <f>IF(B96&lt;'Умови та класичний графік'!$J$14,XIRR($G$36:G97,$C$36:C97,0),"")</f>
        <v/>
      </c>
      <c r="X97" s="42"/>
      <c r="Y97" s="35"/>
    </row>
    <row r="98" spans="2:25" x14ac:dyDescent="0.2">
      <c r="B98" s="25">
        <v>62</v>
      </c>
      <c r="C98" s="36" t="str">
        <f>IF(B97&lt;'Умови та класичний графік'!$J$14,EDATE(C97,1),"")</f>
        <v/>
      </c>
      <c r="D98" s="36" t="str">
        <f>IF(B97&lt;'Умови та класичний графік'!$J$14,C97,"")</f>
        <v/>
      </c>
      <c r="E98" s="26" t="str">
        <f>IF(B97&lt;'Умови та класичний графік'!$J$14,C98-1,"")</f>
        <v/>
      </c>
      <c r="F98" s="37" t="str">
        <f>IF(B97&lt;'Умови та класичний графік'!$J$14,E98-D98+1,"")</f>
        <v/>
      </c>
      <c r="G98" s="100" t="str">
        <f>IF(B97&lt;'Умови та класичний графік'!$J$14,J98+K98+L98,"")</f>
        <v/>
      </c>
      <c r="H98" s="101"/>
      <c r="I98" s="32" t="str">
        <f>IF(B97&lt;'Умови та класичний графік'!$J$14,I97-J98,"")</f>
        <v/>
      </c>
      <c r="J98" s="32" t="str">
        <f>IF(B97&lt;'Умови та класичний графік'!$J$14,J97,"")</f>
        <v/>
      </c>
      <c r="K98" s="32" t="str">
        <f>IF(B97&lt;'Умови та класичний графік'!$J$14,((I97*'Умови та класичний графік'!$J$22)/365)*F98,"")</f>
        <v/>
      </c>
      <c r="L98" s="30" t="str">
        <f>IF(B97&lt;'Умови та класичний графік'!$J$14,SUM(M98:V98),"")</f>
        <v/>
      </c>
      <c r="M98" s="38"/>
      <c r="N98" s="39"/>
      <c r="O98" s="39"/>
      <c r="P98" s="32"/>
      <c r="Q98" s="40"/>
      <c r="R98" s="40"/>
      <c r="S98" s="41"/>
      <c r="T98" s="41"/>
      <c r="U98" s="41"/>
      <c r="V98" s="41"/>
      <c r="W98" s="43" t="str">
        <f>IF(B97&lt;'Умови та класичний графік'!$J$14,XIRR($G$36:G98,$C$36:C98,0),"")</f>
        <v/>
      </c>
      <c r="X98" s="42"/>
      <c r="Y98" s="35"/>
    </row>
    <row r="99" spans="2:25" x14ac:dyDescent="0.2">
      <c r="B99" s="25">
        <v>63</v>
      </c>
      <c r="C99" s="36" t="str">
        <f>IF(B98&lt;'Умови та класичний графік'!$J$14,EDATE(C98,1),"")</f>
        <v/>
      </c>
      <c r="D99" s="36" t="str">
        <f>IF(B98&lt;'Умови та класичний графік'!$J$14,C98,"")</f>
        <v/>
      </c>
      <c r="E99" s="26" t="str">
        <f>IF(B98&lt;'Умови та класичний графік'!$J$14,C99-1,"")</f>
        <v/>
      </c>
      <c r="F99" s="37" t="str">
        <f>IF(B98&lt;'Умови та класичний графік'!$J$14,E99-D99+1,"")</f>
        <v/>
      </c>
      <c r="G99" s="100" t="str">
        <f>IF(B98&lt;'Умови та класичний графік'!$J$14,J99+K99+L99,"")</f>
        <v/>
      </c>
      <c r="H99" s="101"/>
      <c r="I99" s="32" t="str">
        <f>IF(B98&lt;'Умови та класичний графік'!$J$14,I98-J99,"")</f>
        <v/>
      </c>
      <c r="J99" s="32" t="str">
        <f>IF(B98&lt;'Умови та класичний графік'!$J$14,J98,"")</f>
        <v/>
      </c>
      <c r="K99" s="32" t="str">
        <f>IF(B98&lt;'Умови та класичний графік'!$J$14,((I98*'Умови та класичний графік'!$J$22)/365)*F99,"")</f>
        <v/>
      </c>
      <c r="L99" s="30" t="str">
        <f>IF(B98&lt;'Умови та класичний графік'!$J$14,SUM(M99:V99),"")</f>
        <v/>
      </c>
      <c r="M99" s="38"/>
      <c r="N99" s="39"/>
      <c r="O99" s="39"/>
      <c r="P99" s="32"/>
      <c r="Q99" s="40"/>
      <c r="R99" s="40"/>
      <c r="S99" s="41"/>
      <c r="T99" s="41"/>
      <c r="U99" s="41"/>
      <c r="V99" s="41"/>
      <c r="W99" s="43" t="str">
        <f>IF(B98&lt;'Умови та класичний графік'!$J$14,XIRR($G$36:G99,$C$36:C99,0),"")</f>
        <v/>
      </c>
      <c r="X99" s="42"/>
      <c r="Y99" s="35"/>
    </row>
    <row r="100" spans="2:25" x14ac:dyDescent="0.2">
      <c r="B100" s="25">
        <v>64</v>
      </c>
      <c r="C100" s="36" t="str">
        <f>IF(B99&lt;'Умови та класичний графік'!$J$14,EDATE(C99,1),"")</f>
        <v/>
      </c>
      <c r="D100" s="36" t="str">
        <f>IF(B99&lt;'Умови та класичний графік'!$J$14,C99,"")</f>
        <v/>
      </c>
      <c r="E100" s="26" t="str">
        <f>IF(B99&lt;'Умови та класичний графік'!$J$14,C100-1,"")</f>
        <v/>
      </c>
      <c r="F100" s="37" t="str">
        <f>IF(B99&lt;'Умови та класичний графік'!$J$14,E100-D100+1,"")</f>
        <v/>
      </c>
      <c r="G100" s="100" t="str">
        <f>IF(B99&lt;'Умови та класичний графік'!$J$14,J100+K100+L100,"")</f>
        <v/>
      </c>
      <c r="H100" s="101"/>
      <c r="I100" s="32" t="str">
        <f>IF(B99&lt;'Умови та класичний графік'!$J$14,I99-J100,"")</f>
        <v/>
      </c>
      <c r="J100" s="32" t="str">
        <f>IF(B99&lt;'Умови та класичний графік'!$J$14,J99,"")</f>
        <v/>
      </c>
      <c r="K100" s="32" t="str">
        <f>IF(B99&lt;'Умови та класичний графік'!$J$14,((I99*'Умови та класичний графік'!$J$22)/365)*F100,"")</f>
        <v/>
      </c>
      <c r="L100" s="30" t="str">
        <f>IF(B99&lt;'Умови та класичний графік'!$J$14,SUM(M100:V100),"")</f>
        <v/>
      </c>
      <c r="M100" s="38"/>
      <c r="N100" s="39"/>
      <c r="O100" s="39"/>
      <c r="P100" s="32"/>
      <c r="Q100" s="40"/>
      <c r="R100" s="40"/>
      <c r="S100" s="41"/>
      <c r="T100" s="41"/>
      <c r="U100" s="41"/>
      <c r="V100" s="41"/>
      <c r="W100" s="43" t="str">
        <f>IF(B99&lt;'Умови та класичний графік'!$J$14,XIRR($G$36:G100,$C$36:C100,0),"")</f>
        <v/>
      </c>
      <c r="X100" s="42"/>
      <c r="Y100" s="35"/>
    </row>
    <row r="101" spans="2:25" x14ac:dyDescent="0.2">
      <c r="B101" s="25">
        <v>65</v>
      </c>
      <c r="C101" s="36" t="str">
        <f>IF(B100&lt;'Умови та класичний графік'!$J$14,EDATE(C100,1),"")</f>
        <v/>
      </c>
      <c r="D101" s="36" t="str">
        <f>IF(B100&lt;'Умови та класичний графік'!$J$14,C100,"")</f>
        <v/>
      </c>
      <c r="E101" s="26" t="str">
        <f>IF(B100&lt;'Умови та класичний графік'!$J$14,C101-1,"")</f>
        <v/>
      </c>
      <c r="F101" s="37" t="str">
        <f>IF(B100&lt;'Умови та класичний графік'!$J$14,E101-D101+1,"")</f>
        <v/>
      </c>
      <c r="G101" s="100" t="str">
        <f>IF(B100&lt;'Умови та класичний графік'!$J$14,J101+K101+L101,"")</f>
        <v/>
      </c>
      <c r="H101" s="101"/>
      <c r="I101" s="32" t="str">
        <f>IF(B100&lt;'Умови та класичний графік'!$J$14,I100-J101,"")</f>
        <v/>
      </c>
      <c r="J101" s="32" t="str">
        <f>IF(B100&lt;'Умови та класичний графік'!$J$14,J100,"")</f>
        <v/>
      </c>
      <c r="K101" s="32" t="str">
        <f>IF(B100&lt;'Умови та класичний графік'!$J$14,((I100*'Умови та класичний графік'!$J$22)/365)*F101,"")</f>
        <v/>
      </c>
      <c r="L101" s="30" t="str">
        <f>IF(B100&lt;'Умови та класичний графік'!$J$14,SUM(M101:V101),"")</f>
        <v/>
      </c>
      <c r="M101" s="38"/>
      <c r="N101" s="39"/>
      <c r="O101" s="39"/>
      <c r="P101" s="32"/>
      <c r="Q101" s="40"/>
      <c r="R101" s="40"/>
      <c r="S101" s="41"/>
      <c r="T101" s="41"/>
      <c r="U101" s="41"/>
      <c r="V101" s="41"/>
      <c r="W101" s="43" t="str">
        <f>IF(B100&lt;'Умови та класичний графік'!$J$14,XIRR($G$36:G101,$C$36:C101,0),"")</f>
        <v/>
      </c>
      <c r="X101" s="42"/>
      <c r="Y101" s="35"/>
    </row>
    <row r="102" spans="2:25" x14ac:dyDescent="0.2">
      <c r="B102" s="25">
        <v>66</v>
      </c>
      <c r="C102" s="36" t="str">
        <f>IF(B101&lt;'Умови та класичний графік'!$J$14,EDATE(C101,1),"")</f>
        <v/>
      </c>
      <c r="D102" s="36" t="str">
        <f>IF(B101&lt;'Умови та класичний графік'!$J$14,C101,"")</f>
        <v/>
      </c>
      <c r="E102" s="26" t="str">
        <f>IF(B101&lt;'Умови та класичний графік'!$J$14,C102-1,"")</f>
        <v/>
      </c>
      <c r="F102" s="37" t="str">
        <f>IF(B101&lt;'Умови та класичний графік'!$J$14,E102-D102+1,"")</f>
        <v/>
      </c>
      <c r="G102" s="100" t="str">
        <f>IF(B101&lt;'Умови та класичний графік'!$J$14,J102+K102+L102,"")</f>
        <v/>
      </c>
      <c r="H102" s="101"/>
      <c r="I102" s="32" t="str">
        <f>IF(B101&lt;'Умови та класичний графік'!$J$14,I101-J102,"")</f>
        <v/>
      </c>
      <c r="J102" s="32" t="str">
        <f>IF(B101&lt;'Умови та класичний графік'!$J$14,J101,"")</f>
        <v/>
      </c>
      <c r="K102" s="32" t="str">
        <f>IF(B101&lt;'Умови та класичний графік'!$J$14,((I101*'Умови та класичний графік'!$J$22)/365)*F102,"")</f>
        <v/>
      </c>
      <c r="L102" s="30" t="str">
        <f>IF(B101&lt;'Умови та класичний графік'!$J$14,SUM(M102:V102),"")</f>
        <v/>
      </c>
      <c r="M102" s="38"/>
      <c r="N102" s="39"/>
      <c r="O102" s="39"/>
      <c r="P102" s="32"/>
      <c r="Q102" s="40"/>
      <c r="R102" s="40"/>
      <c r="S102" s="41"/>
      <c r="T102" s="41"/>
      <c r="U102" s="41"/>
      <c r="V102" s="41"/>
      <c r="W102" s="43" t="str">
        <f>IF(B101&lt;'Умови та класичний графік'!$J$14,XIRR($G$36:G102,$C$36:C102,0),"")</f>
        <v/>
      </c>
      <c r="X102" s="42"/>
      <c r="Y102" s="35"/>
    </row>
    <row r="103" spans="2:25" x14ac:dyDescent="0.2">
      <c r="B103" s="25">
        <v>67</v>
      </c>
      <c r="C103" s="36" t="str">
        <f>IF(B102&lt;'Умови та класичний графік'!$J$14,EDATE(C102,1),"")</f>
        <v/>
      </c>
      <c r="D103" s="36" t="str">
        <f>IF(B102&lt;'Умови та класичний графік'!$J$14,C102,"")</f>
        <v/>
      </c>
      <c r="E103" s="26" t="str">
        <f>IF(B102&lt;'Умови та класичний графік'!$J$14,C103-1,"")</f>
        <v/>
      </c>
      <c r="F103" s="37" t="str">
        <f>IF(B102&lt;'Умови та класичний графік'!$J$14,E103-D103+1,"")</f>
        <v/>
      </c>
      <c r="G103" s="100" t="str">
        <f>IF(B102&lt;'Умови та класичний графік'!$J$14,J103+K103+L103,"")</f>
        <v/>
      </c>
      <c r="H103" s="101"/>
      <c r="I103" s="32" t="str">
        <f>IF(B102&lt;'Умови та класичний графік'!$J$14,I102-J103,"")</f>
        <v/>
      </c>
      <c r="J103" s="32" t="str">
        <f>IF(B102&lt;'Умови та класичний графік'!$J$14,J102,"")</f>
        <v/>
      </c>
      <c r="K103" s="32" t="str">
        <f>IF(B102&lt;'Умови та класичний графік'!$J$14,((I102*'Умови та класичний графік'!$J$22)/365)*F103,"")</f>
        <v/>
      </c>
      <c r="L103" s="30" t="str">
        <f>IF(B102&lt;'Умови та класичний графік'!$J$14,SUM(M103:V103),"")</f>
        <v/>
      </c>
      <c r="M103" s="38"/>
      <c r="N103" s="39"/>
      <c r="O103" s="39"/>
      <c r="P103" s="32"/>
      <c r="Q103" s="40"/>
      <c r="R103" s="40"/>
      <c r="S103" s="41"/>
      <c r="T103" s="41"/>
      <c r="U103" s="41"/>
      <c r="V103" s="41"/>
      <c r="W103" s="43" t="str">
        <f>IF(B102&lt;'Умови та класичний графік'!$J$14,XIRR($G$36:G103,$C$36:C103,0),"")</f>
        <v/>
      </c>
      <c r="X103" s="42"/>
      <c r="Y103" s="35"/>
    </row>
    <row r="104" spans="2:25" x14ac:dyDescent="0.2">
      <c r="B104" s="25">
        <v>68</v>
      </c>
      <c r="C104" s="36" t="str">
        <f>IF(B103&lt;'Умови та класичний графік'!$J$14,EDATE(C103,1),"")</f>
        <v/>
      </c>
      <c r="D104" s="36" t="str">
        <f>IF(B103&lt;'Умови та класичний графік'!$J$14,C103,"")</f>
        <v/>
      </c>
      <c r="E104" s="26" t="str">
        <f>IF(B103&lt;'Умови та класичний графік'!$J$14,C104-1,"")</f>
        <v/>
      </c>
      <c r="F104" s="37" t="str">
        <f>IF(B103&lt;'Умови та класичний графік'!$J$14,E104-D104+1,"")</f>
        <v/>
      </c>
      <c r="G104" s="100" t="str">
        <f>IF(B103&lt;'Умови та класичний графік'!$J$14,J104+K104+L104,"")</f>
        <v/>
      </c>
      <c r="H104" s="101"/>
      <c r="I104" s="32" t="str">
        <f>IF(B103&lt;'Умови та класичний графік'!$J$14,I103-J104,"")</f>
        <v/>
      </c>
      <c r="J104" s="32" t="str">
        <f>IF(B103&lt;'Умови та класичний графік'!$J$14,J103,"")</f>
        <v/>
      </c>
      <c r="K104" s="32" t="str">
        <f>IF(B103&lt;'Умови та класичний графік'!$J$14,((I103*'Умови та класичний графік'!$J$22)/365)*F104,"")</f>
        <v/>
      </c>
      <c r="L104" s="30" t="str">
        <f>IF(B103&lt;'Умови та класичний графік'!$J$14,SUM(M104:V104),"")</f>
        <v/>
      </c>
      <c r="M104" s="38"/>
      <c r="N104" s="39"/>
      <c r="O104" s="39"/>
      <c r="P104" s="32"/>
      <c r="Q104" s="40"/>
      <c r="R104" s="40"/>
      <c r="S104" s="41"/>
      <c r="T104" s="41"/>
      <c r="U104" s="41"/>
      <c r="V104" s="41"/>
      <c r="W104" s="43" t="str">
        <f>IF(B103&lt;'Умови та класичний графік'!$J$14,XIRR($G$36:G104,$C$36:C104,0),"")</f>
        <v/>
      </c>
      <c r="X104" s="42"/>
      <c r="Y104" s="35"/>
    </row>
    <row r="105" spans="2:25" x14ac:dyDescent="0.2">
      <c r="B105" s="25">
        <v>69</v>
      </c>
      <c r="C105" s="36" t="str">
        <f>IF(B104&lt;'Умови та класичний графік'!$J$14,EDATE(C104,1),"")</f>
        <v/>
      </c>
      <c r="D105" s="36" t="str">
        <f>IF(B104&lt;'Умови та класичний графік'!$J$14,C104,"")</f>
        <v/>
      </c>
      <c r="E105" s="26" t="str">
        <f>IF(B104&lt;'Умови та класичний графік'!$J$14,C105-1,"")</f>
        <v/>
      </c>
      <c r="F105" s="37" t="str">
        <f>IF(B104&lt;'Умови та класичний графік'!$J$14,E105-D105+1,"")</f>
        <v/>
      </c>
      <c r="G105" s="100" t="str">
        <f>IF(B104&lt;'Умови та класичний графік'!$J$14,J105+K105+L105,"")</f>
        <v/>
      </c>
      <c r="H105" s="101"/>
      <c r="I105" s="32" t="str">
        <f>IF(B104&lt;'Умови та класичний графік'!$J$14,I104-J105,"")</f>
        <v/>
      </c>
      <c r="J105" s="32" t="str">
        <f>IF(B104&lt;'Умови та класичний графік'!$J$14,J104,"")</f>
        <v/>
      </c>
      <c r="K105" s="32" t="str">
        <f>IF(B104&lt;'Умови та класичний графік'!$J$14,((I104*'Умови та класичний графік'!$J$22)/365)*F105,"")</f>
        <v/>
      </c>
      <c r="L105" s="30" t="str">
        <f>IF(B104&lt;'Умови та класичний графік'!$J$14,SUM(M105:V105),"")</f>
        <v/>
      </c>
      <c r="M105" s="38"/>
      <c r="N105" s="39"/>
      <c r="O105" s="39"/>
      <c r="P105" s="32"/>
      <c r="Q105" s="40"/>
      <c r="R105" s="40"/>
      <c r="S105" s="41"/>
      <c r="T105" s="41"/>
      <c r="U105" s="41"/>
      <c r="V105" s="41"/>
      <c r="W105" s="43" t="str">
        <f>IF(B104&lt;'Умови та класичний графік'!$J$14,XIRR($G$36:G105,$C$36:C105,0),"")</f>
        <v/>
      </c>
      <c r="X105" s="42"/>
      <c r="Y105" s="35"/>
    </row>
    <row r="106" spans="2:25" x14ac:dyDescent="0.2">
      <c r="B106" s="25">
        <v>70</v>
      </c>
      <c r="C106" s="36" t="str">
        <f>IF(B105&lt;'Умови та класичний графік'!$J$14,EDATE(C105,1),"")</f>
        <v/>
      </c>
      <c r="D106" s="36" t="str">
        <f>IF(B105&lt;'Умови та класичний графік'!$J$14,C105,"")</f>
        <v/>
      </c>
      <c r="E106" s="26" t="str">
        <f>IF(B105&lt;'Умови та класичний графік'!$J$14,C106-1,"")</f>
        <v/>
      </c>
      <c r="F106" s="37" t="str">
        <f>IF(B105&lt;'Умови та класичний графік'!$J$14,E106-D106+1,"")</f>
        <v/>
      </c>
      <c r="G106" s="100" t="str">
        <f>IF(B105&lt;'Умови та класичний графік'!$J$14,J106+K106+L106,"")</f>
        <v/>
      </c>
      <c r="H106" s="101"/>
      <c r="I106" s="32" t="str">
        <f>IF(B105&lt;'Умови та класичний графік'!$J$14,I105-J106,"")</f>
        <v/>
      </c>
      <c r="J106" s="32" t="str">
        <f>IF(B105&lt;'Умови та класичний графік'!$J$14,J105,"")</f>
        <v/>
      </c>
      <c r="K106" s="32" t="str">
        <f>IF(B105&lt;'Умови та класичний графік'!$J$14,((I105*'Умови та класичний графік'!$J$22)/365)*F106,"")</f>
        <v/>
      </c>
      <c r="L106" s="30" t="str">
        <f>IF(B105&lt;'Умови та класичний графік'!$J$14,SUM(M106:V106),"")</f>
        <v/>
      </c>
      <c r="M106" s="38"/>
      <c r="N106" s="39"/>
      <c r="O106" s="39"/>
      <c r="P106" s="32"/>
      <c r="Q106" s="40"/>
      <c r="R106" s="40"/>
      <c r="S106" s="41"/>
      <c r="T106" s="41"/>
      <c r="U106" s="41"/>
      <c r="V106" s="41"/>
      <c r="W106" s="43" t="str">
        <f>IF(B105&lt;'Умови та класичний графік'!$J$14,XIRR($G$36:G106,$C$36:C106,0),"")</f>
        <v/>
      </c>
      <c r="X106" s="42"/>
      <c r="Y106" s="35"/>
    </row>
    <row r="107" spans="2:25" x14ac:dyDescent="0.2">
      <c r="B107" s="25">
        <v>71</v>
      </c>
      <c r="C107" s="36" t="str">
        <f>IF(B106&lt;'Умови та класичний графік'!$J$14,EDATE(C106,1),"")</f>
        <v/>
      </c>
      <c r="D107" s="36" t="str">
        <f>IF(B106&lt;'Умови та класичний графік'!$J$14,C106,"")</f>
        <v/>
      </c>
      <c r="E107" s="26" t="str">
        <f>IF(B106&lt;'Умови та класичний графік'!$J$14,C107-1,"")</f>
        <v/>
      </c>
      <c r="F107" s="37" t="str">
        <f>IF(B106&lt;'Умови та класичний графік'!$J$14,E107-D107+1,"")</f>
        <v/>
      </c>
      <c r="G107" s="100" t="str">
        <f>IF(B106&lt;'Умови та класичний графік'!$J$14,J107+K107+L107,"")</f>
        <v/>
      </c>
      <c r="H107" s="101"/>
      <c r="I107" s="32" t="str">
        <f>IF(B106&lt;'Умови та класичний графік'!$J$14,I106-J107,"")</f>
        <v/>
      </c>
      <c r="J107" s="32" t="str">
        <f>IF(B106&lt;'Умови та класичний графік'!$J$14,J106,"")</f>
        <v/>
      </c>
      <c r="K107" s="32" t="str">
        <f>IF(B106&lt;'Умови та класичний графік'!$J$14,((I106*'Умови та класичний графік'!$J$22)/365)*F107,"")</f>
        <v/>
      </c>
      <c r="L107" s="30" t="str">
        <f>IF(B106&lt;'Умови та класичний графік'!$J$14,SUM(M107:V107),"")</f>
        <v/>
      </c>
      <c r="M107" s="38"/>
      <c r="N107" s="39"/>
      <c r="O107" s="39"/>
      <c r="P107" s="32"/>
      <c r="Q107" s="40"/>
      <c r="R107" s="40"/>
      <c r="S107" s="41"/>
      <c r="T107" s="41"/>
      <c r="U107" s="41"/>
      <c r="V107" s="41"/>
      <c r="W107" s="43" t="str">
        <f>IF(B106&lt;'Умови та класичний графік'!$J$14,XIRR($G$36:G107,$C$36:C107,0),"")</f>
        <v/>
      </c>
      <c r="X107" s="42"/>
      <c r="Y107" s="35"/>
    </row>
    <row r="108" spans="2:25" x14ac:dyDescent="0.2">
      <c r="B108" s="25">
        <v>72</v>
      </c>
      <c r="C108" s="36" t="str">
        <f>IF(B107&lt;'Умови та класичний графік'!$J$14,EDATE(C107,1),"")</f>
        <v/>
      </c>
      <c r="D108" s="36" t="str">
        <f>IF(B107&lt;'Умови та класичний графік'!$J$14,C107,"")</f>
        <v/>
      </c>
      <c r="E108" s="26" t="str">
        <f>IF(B107&lt;'Умови та класичний графік'!$J$14,C108-1,"")</f>
        <v/>
      </c>
      <c r="F108" s="37" t="str">
        <f>IF(B107&lt;'Умови та класичний графік'!$J$14,E108-D108+1,"")</f>
        <v/>
      </c>
      <c r="G108" s="100" t="str">
        <f>IF(B107&lt;'Умови та класичний графік'!$J$14,J108+K108+L108,"")</f>
        <v/>
      </c>
      <c r="H108" s="101"/>
      <c r="I108" s="32" t="str">
        <f>IF(B107&lt;'Умови та класичний графік'!$J$14,I107-J108,"")</f>
        <v/>
      </c>
      <c r="J108" s="32" t="str">
        <f>IF(B107&lt;'Умови та класичний графік'!$J$14,J107,"")</f>
        <v/>
      </c>
      <c r="K108" s="32" t="str">
        <f>IF(B107&lt;'Умови та класичний графік'!$J$14,((I107*'Умови та класичний графік'!$J$22)/365)*F108,"")</f>
        <v/>
      </c>
      <c r="L108" s="30" t="str">
        <f>IF(B107&lt;'Умови та класичний графік'!$J$14,SUM(M108:V108),"")</f>
        <v/>
      </c>
      <c r="M108" s="38"/>
      <c r="N108" s="39"/>
      <c r="O108" s="39"/>
      <c r="P108" s="32"/>
      <c r="Q108" s="40"/>
      <c r="R108" s="40"/>
      <c r="S108" s="41"/>
      <c r="T108" s="41"/>
      <c r="U108" s="33" t="str">
        <f>IF(B107&lt;'Умови та класичний графік'!$J$14,('Умови та класичний графік'!$J$15*$N$20)+(I108*$N$21),"")</f>
        <v/>
      </c>
      <c r="V108" s="41"/>
      <c r="W108" s="43" t="str">
        <f>IF(B107&lt;'Умови та класичний графік'!$J$14,XIRR($G$36:G108,$C$36:C108,0),"")</f>
        <v/>
      </c>
      <c r="X108" s="42"/>
      <c r="Y108" s="35"/>
    </row>
    <row r="109" spans="2:25" x14ac:dyDescent="0.2">
      <c r="B109" s="25">
        <v>73</v>
      </c>
      <c r="C109" s="36" t="str">
        <f>IF(B108&lt;'Умови та класичний графік'!$J$14,EDATE(C108,1),"")</f>
        <v/>
      </c>
      <c r="D109" s="36" t="str">
        <f>IF(B108&lt;'Умови та класичний графік'!$J$14,C108,"")</f>
        <v/>
      </c>
      <c r="E109" s="26" t="str">
        <f>IF(B108&lt;'Умови та класичний графік'!$J$14,C109-1,"")</f>
        <v/>
      </c>
      <c r="F109" s="37" t="str">
        <f>IF(B108&lt;'Умови та класичний графік'!$J$14,E109-D109+1,"")</f>
        <v/>
      </c>
      <c r="G109" s="100" t="str">
        <f>IF(B108&lt;'Умови та класичний графік'!$J$14,J109+K109+L109,"")</f>
        <v/>
      </c>
      <c r="H109" s="101"/>
      <c r="I109" s="32" t="str">
        <f>IF(B108&lt;'Умови та класичний графік'!$J$14,I108-J109,"")</f>
        <v/>
      </c>
      <c r="J109" s="32" t="str">
        <f>IF(B108&lt;'Умови та класичний графік'!$J$14,J108,"")</f>
        <v/>
      </c>
      <c r="K109" s="32" t="str">
        <f>IF(B108&lt;'Умови та класичний графік'!$J$14,((I108*'Умови та класичний графік'!$J$22)/365)*F109,"")</f>
        <v/>
      </c>
      <c r="L109" s="30" t="str">
        <f>IF(B108&lt;'Умови та класичний графік'!$J$14,SUM(M109:V109),"")</f>
        <v/>
      </c>
      <c r="M109" s="38"/>
      <c r="N109" s="39"/>
      <c r="O109" s="39"/>
      <c r="P109" s="32"/>
      <c r="Q109" s="40"/>
      <c r="R109" s="40"/>
      <c r="S109" s="41"/>
      <c r="T109" s="41"/>
      <c r="U109" s="41"/>
      <c r="V109" s="41"/>
      <c r="W109" s="43" t="str">
        <f>IF(B108&lt;'Умови та класичний графік'!$J$14,XIRR($G$36:G109,$C$36:C109,0),"")</f>
        <v/>
      </c>
      <c r="X109" s="42"/>
      <c r="Y109" s="35"/>
    </row>
    <row r="110" spans="2:25" x14ac:dyDescent="0.2">
      <c r="B110" s="25">
        <v>74</v>
      </c>
      <c r="C110" s="36" t="str">
        <f>IF(B109&lt;'Умови та класичний графік'!$J$14,EDATE(C109,1),"")</f>
        <v/>
      </c>
      <c r="D110" s="36" t="str">
        <f>IF(B109&lt;'Умови та класичний графік'!$J$14,C109,"")</f>
        <v/>
      </c>
      <c r="E110" s="26" t="str">
        <f>IF(B109&lt;'Умови та класичний графік'!$J$14,C110-1,"")</f>
        <v/>
      </c>
      <c r="F110" s="37" t="str">
        <f>IF(B109&lt;'Умови та класичний графік'!$J$14,E110-D110+1,"")</f>
        <v/>
      </c>
      <c r="G110" s="100" t="str">
        <f>IF(B109&lt;'Умови та класичний графік'!$J$14,J110+K110+L110,"")</f>
        <v/>
      </c>
      <c r="H110" s="101"/>
      <c r="I110" s="32" t="str">
        <f>IF(B109&lt;'Умови та класичний графік'!$J$14,I109-J110,"")</f>
        <v/>
      </c>
      <c r="J110" s="32" t="str">
        <f>IF(B109&lt;'Умови та класичний графік'!$J$14,J109,"")</f>
        <v/>
      </c>
      <c r="K110" s="32" t="str">
        <f>IF(B109&lt;'Умови та класичний графік'!$J$14,((I109*'Умови та класичний графік'!$J$22)/365)*F110,"")</f>
        <v/>
      </c>
      <c r="L110" s="30" t="str">
        <f>IF(B109&lt;'Умови та класичний графік'!$J$14,SUM(M110:V110),"")</f>
        <v/>
      </c>
      <c r="M110" s="38"/>
      <c r="N110" s="39"/>
      <c r="O110" s="39"/>
      <c r="P110" s="32"/>
      <c r="Q110" s="40"/>
      <c r="R110" s="40"/>
      <c r="S110" s="41"/>
      <c r="T110" s="41"/>
      <c r="U110" s="41"/>
      <c r="V110" s="41"/>
      <c r="W110" s="43" t="str">
        <f>IF(B109&lt;'Умови та класичний графік'!$J$14,XIRR($G$36:G110,$C$36:C110,0),"")</f>
        <v/>
      </c>
      <c r="X110" s="42"/>
      <c r="Y110" s="35"/>
    </row>
    <row r="111" spans="2:25" x14ac:dyDescent="0.2">
      <c r="B111" s="25">
        <v>75</v>
      </c>
      <c r="C111" s="36" t="str">
        <f>IF(B110&lt;'Умови та класичний графік'!$J$14,EDATE(C110,1),"")</f>
        <v/>
      </c>
      <c r="D111" s="36" t="str">
        <f>IF(B110&lt;'Умови та класичний графік'!$J$14,C110,"")</f>
        <v/>
      </c>
      <c r="E111" s="26" t="str">
        <f>IF(B110&lt;'Умови та класичний графік'!$J$14,C111-1,"")</f>
        <v/>
      </c>
      <c r="F111" s="37" t="str">
        <f>IF(B110&lt;'Умови та класичний графік'!$J$14,E111-D111+1,"")</f>
        <v/>
      </c>
      <c r="G111" s="100" t="str">
        <f>IF(B110&lt;'Умови та класичний графік'!$J$14,J111+K111+L111,"")</f>
        <v/>
      </c>
      <c r="H111" s="101"/>
      <c r="I111" s="32" t="str">
        <f>IF(B110&lt;'Умови та класичний графік'!$J$14,I110-J111,"")</f>
        <v/>
      </c>
      <c r="J111" s="32" t="str">
        <f>IF(B110&lt;'Умови та класичний графік'!$J$14,J110,"")</f>
        <v/>
      </c>
      <c r="K111" s="32" t="str">
        <f>IF(B110&lt;'Умови та класичний графік'!$J$14,((I110*'Умови та класичний графік'!$J$22)/365)*F111,"")</f>
        <v/>
      </c>
      <c r="L111" s="30" t="str">
        <f>IF(B110&lt;'Умови та класичний графік'!$J$14,SUM(M111:V111),"")</f>
        <v/>
      </c>
      <c r="M111" s="38"/>
      <c r="N111" s="39"/>
      <c r="O111" s="39"/>
      <c r="P111" s="32"/>
      <c r="Q111" s="40"/>
      <c r="R111" s="40"/>
      <c r="S111" s="41"/>
      <c r="T111" s="41"/>
      <c r="U111" s="41"/>
      <c r="V111" s="41"/>
      <c r="W111" s="43" t="str">
        <f>IF(B110&lt;'Умови та класичний графік'!$J$14,XIRR($G$36:G111,$C$36:C111,0),"")</f>
        <v/>
      </c>
      <c r="X111" s="42"/>
      <c r="Y111" s="35"/>
    </row>
    <row r="112" spans="2:25" x14ac:dyDescent="0.2">
      <c r="B112" s="25">
        <v>76</v>
      </c>
      <c r="C112" s="36" t="str">
        <f>IF(B111&lt;'Умови та класичний графік'!$J$14,EDATE(C111,1),"")</f>
        <v/>
      </c>
      <c r="D112" s="36" t="str">
        <f>IF(B111&lt;'Умови та класичний графік'!$J$14,C111,"")</f>
        <v/>
      </c>
      <c r="E112" s="26" t="str">
        <f>IF(B111&lt;'Умови та класичний графік'!$J$14,C112-1,"")</f>
        <v/>
      </c>
      <c r="F112" s="37" t="str">
        <f>IF(B111&lt;'Умови та класичний графік'!$J$14,E112-D112+1,"")</f>
        <v/>
      </c>
      <c r="G112" s="100" t="str">
        <f>IF(B111&lt;'Умови та класичний графік'!$J$14,J112+K112+L112,"")</f>
        <v/>
      </c>
      <c r="H112" s="101"/>
      <c r="I112" s="32" t="str">
        <f>IF(B111&lt;'Умови та класичний графік'!$J$14,I111-J112,"")</f>
        <v/>
      </c>
      <c r="J112" s="32" t="str">
        <f>IF(B111&lt;'Умови та класичний графік'!$J$14,J111,"")</f>
        <v/>
      </c>
      <c r="K112" s="32" t="str">
        <f>IF(B111&lt;'Умови та класичний графік'!$J$14,((I111*'Умови та класичний графік'!$J$22)/365)*F112,"")</f>
        <v/>
      </c>
      <c r="L112" s="30" t="str">
        <f>IF(B111&lt;'Умови та класичний графік'!$J$14,SUM(M112:V112),"")</f>
        <v/>
      </c>
      <c r="M112" s="38"/>
      <c r="N112" s="39"/>
      <c r="O112" s="39"/>
      <c r="P112" s="32"/>
      <c r="Q112" s="40"/>
      <c r="R112" s="40"/>
      <c r="S112" s="41"/>
      <c r="T112" s="41"/>
      <c r="U112" s="41"/>
      <c r="V112" s="41"/>
      <c r="W112" s="43" t="str">
        <f>IF(B111&lt;'Умови та класичний графік'!$J$14,XIRR($G$36:G112,$C$36:C112,0),"")</f>
        <v/>
      </c>
      <c r="X112" s="42"/>
      <c r="Y112" s="35"/>
    </row>
    <row r="113" spans="2:25" x14ac:dyDescent="0.2">
      <c r="B113" s="25">
        <v>77</v>
      </c>
      <c r="C113" s="36" t="str">
        <f>IF(B112&lt;'Умови та класичний графік'!$J$14,EDATE(C112,1),"")</f>
        <v/>
      </c>
      <c r="D113" s="36" t="str">
        <f>IF(B112&lt;'Умови та класичний графік'!$J$14,C112,"")</f>
        <v/>
      </c>
      <c r="E113" s="26" t="str">
        <f>IF(B112&lt;'Умови та класичний графік'!$J$14,C113-1,"")</f>
        <v/>
      </c>
      <c r="F113" s="37" t="str">
        <f>IF(B112&lt;'Умови та класичний графік'!$J$14,E113-D113+1,"")</f>
        <v/>
      </c>
      <c r="G113" s="100" t="str">
        <f>IF(B112&lt;'Умови та класичний графік'!$J$14,J113+K113+L113,"")</f>
        <v/>
      </c>
      <c r="H113" s="101"/>
      <c r="I113" s="32" t="str">
        <f>IF(B112&lt;'Умови та класичний графік'!$J$14,I112-J113,"")</f>
        <v/>
      </c>
      <c r="J113" s="32" t="str">
        <f>IF(B112&lt;'Умови та класичний графік'!$J$14,J112,"")</f>
        <v/>
      </c>
      <c r="K113" s="32" t="str">
        <f>IF(B112&lt;'Умови та класичний графік'!$J$14,((I112*'Умови та класичний графік'!$J$22)/365)*F113,"")</f>
        <v/>
      </c>
      <c r="L113" s="30" t="str">
        <f>IF(B112&lt;'Умови та класичний графік'!$J$14,SUM(M113:V113),"")</f>
        <v/>
      </c>
      <c r="M113" s="38"/>
      <c r="N113" s="39"/>
      <c r="O113" s="39"/>
      <c r="P113" s="32"/>
      <c r="Q113" s="40"/>
      <c r="R113" s="40"/>
      <c r="S113" s="41"/>
      <c r="T113" s="41"/>
      <c r="U113" s="41"/>
      <c r="V113" s="41"/>
      <c r="W113" s="43" t="str">
        <f>IF(B112&lt;'Умови та класичний графік'!$J$14,XIRR($G$36:G113,$C$36:C113,0),"")</f>
        <v/>
      </c>
      <c r="X113" s="42"/>
      <c r="Y113" s="35"/>
    </row>
    <row r="114" spans="2:25" x14ac:dyDescent="0.2">
      <c r="B114" s="25">
        <v>78</v>
      </c>
      <c r="C114" s="36" t="str">
        <f>IF(B113&lt;'Умови та класичний графік'!$J$14,EDATE(C113,1),"")</f>
        <v/>
      </c>
      <c r="D114" s="36" t="str">
        <f>IF(B113&lt;'Умови та класичний графік'!$J$14,C113,"")</f>
        <v/>
      </c>
      <c r="E114" s="26" t="str">
        <f>IF(B113&lt;'Умови та класичний графік'!$J$14,C114-1,"")</f>
        <v/>
      </c>
      <c r="F114" s="37" t="str">
        <f>IF(B113&lt;'Умови та класичний графік'!$J$14,E114-D114+1,"")</f>
        <v/>
      </c>
      <c r="G114" s="100" t="str">
        <f>IF(B113&lt;'Умови та класичний графік'!$J$14,J114+K114+L114,"")</f>
        <v/>
      </c>
      <c r="H114" s="101"/>
      <c r="I114" s="32" t="str">
        <f>IF(B113&lt;'Умови та класичний графік'!$J$14,I113-J114,"")</f>
        <v/>
      </c>
      <c r="J114" s="32" t="str">
        <f>IF(B113&lt;'Умови та класичний графік'!$J$14,J113,"")</f>
        <v/>
      </c>
      <c r="K114" s="32" t="str">
        <f>IF(B113&lt;'Умови та класичний графік'!$J$14,((I113*'Умови та класичний графік'!$J$22)/365)*F114,"")</f>
        <v/>
      </c>
      <c r="L114" s="30" t="str">
        <f>IF(B113&lt;'Умови та класичний графік'!$J$14,SUM(M114:V114),"")</f>
        <v/>
      </c>
      <c r="M114" s="38"/>
      <c r="N114" s="39"/>
      <c r="O114" s="39"/>
      <c r="P114" s="32"/>
      <c r="Q114" s="40"/>
      <c r="R114" s="40"/>
      <c r="S114" s="41"/>
      <c r="T114" s="41"/>
      <c r="U114" s="41"/>
      <c r="V114" s="41"/>
      <c r="W114" s="43" t="str">
        <f>IF(B113&lt;'Умови та класичний графік'!$J$14,XIRR($G$36:G114,$C$36:C114,0),"")</f>
        <v/>
      </c>
      <c r="X114" s="42"/>
      <c r="Y114" s="35"/>
    </row>
    <row r="115" spans="2:25" x14ac:dyDescent="0.2">
      <c r="B115" s="25">
        <v>79</v>
      </c>
      <c r="C115" s="36" t="str">
        <f>IF(B114&lt;'Умови та класичний графік'!$J$14,EDATE(C114,1),"")</f>
        <v/>
      </c>
      <c r="D115" s="36" t="str">
        <f>IF(B114&lt;'Умови та класичний графік'!$J$14,C114,"")</f>
        <v/>
      </c>
      <c r="E115" s="26" t="str">
        <f>IF(B114&lt;'Умови та класичний графік'!$J$14,C115-1,"")</f>
        <v/>
      </c>
      <c r="F115" s="37" t="str">
        <f>IF(B114&lt;'Умови та класичний графік'!$J$14,E115-D115+1,"")</f>
        <v/>
      </c>
      <c r="G115" s="100" t="str">
        <f>IF(B114&lt;'Умови та класичний графік'!$J$14,J115+K115+L115,"")</f>
        <v/>
      </c>
      <c r="H115" s="101"/>
      <c r="I115" s="32" t="str">
        <f>IF(B114&lt;'Умови та класичний графік'!$J$14,I114-J115,"")</f>
        <v/>
      </c>
      <c r="J115" s="32" t="str">
        <f>IF(B114&lt;'Умови та класичний графік'!$J$14,J114,"")</f>
        <v/>
      </c>
      <c r="K115" s="32" t="str">
        <f>IF(B114&lt;'Умови та класичний графік'!$J$14,((I114*'Умови та класичний графік'!$J$22)/365)*F115,"")</f>
        <v/>
      </c>
      <c r="L115" s="30" t="str">
        <f>IF(B114&lt;'Умови та класичний графік'!$J$14,SUM(M115:V115),"")</f>
        <v/>
      </c>
      <c r="M115" s="38"/>
      <c r="N115" s="39"/>
      <c r="O115" s="39"/>
      <c r="P115" s="32"/>
      <c r="Q115" s="40"/>
      <c r="R115" s="40"/>
      <c r="S115" s="41"/>
      <c r="T115" s="41"/>
      <c r="U115" s="41"/>
      <c r="V115" s="41"/>
      <c r="W115" s="43" t="str">
        <f>IF(B114&lt;'Умови та класичний графік'!$J$14,XIRR($G$36:G115,$C$36:C115,0),"")</f>
        <v/>
      </c>
      <c r="X115" s="42"/>
      <c r="Y115" s="35"/>
    </row>
    <row r="116" spans="2:25" x14ac:dyDescent="0.2">
      <c r="B116" s="25">
        <v>80</v>
      </c>
      <c r="C116" s="36" t="str">
        <f>IF(B115&lt;'Умови та класичний графік'!$J$14,EDATE(C115,1),"")</f>
        <v/>
      </c>
      <c r="D116" s="36" t="str">
        <f>IF(B115&lt;'Умови та класичний графік'!$J$14,C115,"")</f>
        <v/>
      </c>
      <c r="E116" s="26" t="str">
        <f>IF(B115&lt;'Умови та класичний графік'!$J$14,C116-1,"")</f>
        <v/>
      </c>
      <c r="F116" s="37" t="str">
        <f>IF(B115&lt;'Умови та класичний графік'!$J$14,E116-D116+1,"")</f>
        <v/>
      </c>
      <c r="G116" s="100" t="str">
        <f>IF(B115&lt;'Умови та класичний графік'!$J$14,J116+K116+L116,"")</f>
        <v/>
      </c>
      <c r="H116" s="101"/>
      <c r="I116" s="32" t="str">
        <f>IF(B115&lt;'Умови та класичний графік'!$J$14,I115-J116,"")</f>
        <v/>
      </c>
      <c r="J116" s="32" t="str">
        <f>IF(B115&lt;'Умови та класичний графік'!$J$14,J115,"")</f>
        <v/>
      </c>
      <c r="K116" s="32" t="str">
        <f>IF(B115&lt;'Умови та класичний графік'!$J$14,((I115*'Умови та класичний графік'!$J$22)/365)*F116,"")</f>
        <v/>
      </c>
      <c r="L116" s="30" t="str">
        <f>IF(B115&lt;'Умови та класичний графік'!$J$14,SUM(M116:V116),"")</f>
        <v/>
      </c>
      <c r="M116" s="38"/>
      <c r="N116" s="39"/>
      <c r="O116" s="39"/>
      <c r="P116" s="32"/>
      <c r="Q116" s="40"/>
      <c r="R116" s="40"/>
      <c r="S116" s="41"/>
      <c r="T116" s="41"/>
      <c r="U116" s="41"/>
      <c r="V116" s="41"/>
      <c r="W116" s="43" t="str">
        <f>IF(B115&lt;'Умови та класичний графік'!$J$14,XIRR($G$36:G116,$C$36:C116,0),"")</f>
        <v/>
      </c>
      <c r="X116" s="42"/>
      <c r="Y116" s="35"/>
    </row>
    <row r="117" spans="2:25" x14ac:dyDescent="0.2">
      <c r="B117" s="25">
        <v>81</v>
      </c>
      <c r="C117" s="36" t="str">
        <f>IF(B116&lt;'Умови та класичний графік'!$J$14,EDATE(C116,1),"")</f>
        <v/>
      </c>
      <c r="D117" s="36" t="str">
        <f>IF(B116&lt;'Умови та класичний графік'!$J$14,C116,"")</f>
        <v/>
      </c>
      <c r="E117" s="26" t="str">
        <f>IF(B116&lt;'Умови та класичний графік'!$J$14,C117-1,"")</f>
        <v/>
      </c>
      <c r="F117" s="37" t="str">
        <f>IF(B116&lt;'Умови та класичний графік'!$J$14,E117-D117+1,"")</f>
        <v/>
      </c>
      <c r="G117" s="100" t="str">
        <f>IF(B116&lt;'Умови та класичний графік'!$J$14,J117+K117+L117,"")</f>
        <v/>
      </c>
      <c r="H117" s="101"/>
      <c r="I117" s="32" t="str">
        <f>IF(B116&lt;'Умови та класичний графік'!$J$14,I116-J117,"")</f>
        <v/>
      </c>
      <c r="J117" s="32" t="str">
        <f>IF(B116&lt;'Умови та класичний графік'!$J$14,J116,"")</f>
        <v/>
      </c>
      <c r="K117" s="32" t="str">
        <f>IF(B116&lt;'Умови та класичний графік'!$J$14,((I116*'Умови та класичний графік'!$J$22)/365)*F117,"")</f>
        <v/>
      </c>
      <c r="L117" s="30" t="str">
        <f>IF(B116&lt;'Умови та класичний графік'!$J$14,SUM(M117:V117),"")</f>
        <v/>
      </c>
      <c r="M117" s="38"/>
      <c r="N117" s="39"/>
      <c r="O117" s="39"/>
      <c r="P117" s="32"/>
      <c r="Q117" s="40"/>
      <c r="R117" s="40"/>
      <c r="S117" s="41"/>
      <c r="T117" s="41"/>
      <c r="U117" s="41"/>
      <c r="V117" s="41"/>
      <c r="W117" s="43" t="str">
        <f>IF(B116&lt;'Умови та класичний графік'!$J$14,XIRR($G$36:G117,$C$36:C117,0),"")</f>
        <v/>
      </c>
      <c r="X117" s="42"/>
      <c r="Y117" s="35"/>
    </row>
    <row r="118" spans="2:25" x14ac:dyDescent="0.2">
      <c r="B118" s="25">
        <v>82</v>
      </c>
      <c r="C118" s="36" t="str">
        <f>IF(B117&lt;'Умови та класичний графік'!$J$14,EDATE(C117,1),"")</f>
        <v/>
      </c>
      <c r="D118" s="36" t="str">
        <f>IF(B117&lt;'Умови та класичний графік'!$J$14,C117,"")</f>
        <v/>
      </c>
      <c r="E118" s="26" t="str">
        <f>IF(B117&lt;'Умови та класичний графік'!$J$14,C118-1,"")</f>
        <v/>
      </c>
      <c r="F118" s="37" t="str">
        <f>IF(B117&lt;'Умови та класичний графік'!$J$14,E118-D118+1,"")</f>
        <v/>
      </c>
      <c r="G118" s="100" t="str">
        <f>IF(B117&lt;'Умови та класичний графік'!$J$14,J118+K118+L118,"")</f>
        <v/>
      </c>
      <c r="H118" s="101"/>
      <c r="I118" s="32" t="str">
        <f>IF(B117&lt;'Умови та класичний графік'!$J$14,I117-J118,"")</f>
        <v/>
      </c>
      <c r="J118" s="32" t="str">
        <f>IF(B117&lt;'Умови та класичний графік'!$J$14,J117,"")</f>
        <v/>
      </c>
      <c r="K118" s="32" t="str">
        <f>IF(B117&lt;'Умови та класичний графік'!$J$14,((I117*'Умови та класичний графік'!$J$22)/365)*F118,"")</f>
        <v/>
      </c>
      <c r="L118" s="30" t="str">
        <f>IF(B117&lt;'Умови та класичний графік'!$J$14,SUM(M118:V118),"")</f>
        <v/>
      </c>
      <c r="M118" s="38"/>
      <c r="N118" s="39"/>
      <c r="O118" s="39"/>
      <c r="P118" s="32"/>
      <c r="Q118" s="40"/>
      <c r="R118" s="40"/>
      <c r="S118" s="41"/>
      <c r="T118" s="41"/>
      <c r="U118" s="41"/>
      <c r="V118" s="41"/>
      <c r="W118" s="43" t="str">
        <f>IF(B117&lt;'Умови та класичний графік'!$J$14,XIRR($G$36:G118,$C$36:C118,0),"")</f>
        <v/>
      </c>
      <c r="X118" s="42"/>
      <c r="Y118" s="35"/>
    </row>
    <row r="119" spans="2:25" x14ac:dyDescent="0.2">
      <c r="B119" s="25">
        <v>83</v>
      </c>
      <c r="C119" s="36" t="str">
        <f>IF(B118&lt;'Умови та класичний графік'!$J$14,EDATE(C118,1),"")</f>
        <v/>
      </c>
      <c r="D119" s="36" t="str">
        <f>IF(B118&lt;'Умови та класичний графік'!$J$14,C118,"")</f>
        <v/>
      </c>
      <c r="E119" s="26" t="str">
        <f>IF(B118&lt;'Умови та класичний графік'!$J$14,C119-1,"")</f>
        <v/>
      </c>
      <c r="F119" s="37" t="str">
        <f>IF(B118&lt;'Умови та класичний графік'!$J$14,E119-D119+1,"")</f>
        <v/>
      </c>
      <c r="G119" s="100" t="str">
        <f>IF(B118&lt;'Умови та класичний графік'!$J$14,J119+K119+L119,"")</f>
        <v/>
      </c>
      <c r="H119" s="101"/>
      <c r="I119" s="32" t="str">
        <f>IF(B118&lt;'Умови та класичний графік'!$J$14,I118-J119,"")</f>
        <v/>
      </c>
      <c r="J119" s="32" t="str">
        <f>IF(B118&lt;'Умови та класичний графік'!$J$14,J118,"")</f>
        <v/>
      </c>
      <c r="K119" s="32" t="str">
        <f>IF(B118&lt;'Умови та класичний графік'!$J$14,((I118*'Умови та класичний графік'!$J$22)/365)*F119,"")</f>
        <v/>
      </c>
      <c r="L119" s="30" t="str">
        <f>IF(B118&lt;'Умови та класичний графік'!$J$14,SUM(M119:V119),"")</f>
        <v/>
      </c>
      <c r="M119" s="38"/>
      <c r="N119" s="39"/>
      <c r="O119" s="39"/>
      <c r="P119" s="32"/>
      <c r="Q119" s="40"/>
      <c r="R119" s="40"/>
      <c r="S119" s="41"/>
      <c r="T119" s="41"/>
      <c r="U119" s="41"/>
      <c r="V119" s="41"/>
      <c r="W119" s="43" t="str">
        <f>IF(B118&lt;'Умови та класичний графік'!$J$14,XIRR($G$36:G119,$C$36:C119,0),"")</f>
        <v/>
      </c>
      <c r="X119" s="42"/>
      <c r="Y119" s="35"/>
    </row>
    <row r="120" spans="2:25" x14ac:dyDescent="0.2">
      <c r="B120" s="25">
        <v>84</v>
      </c>
      <c r="C120" s="36" t="str">
        <f>IF(B119&lt;'Умови та класичний графік'!$J$14,EDATE(C119,1),"")</f>
        <v/>
      </c>
      <c r="D120" s="36" t="str">
        <f>IF(B119&lt;'Умови та класичний графік'!$J$14,C119,"")</f>
        <v/>
      </c>
      <c r="E120" s="26" t="str">
        <f>IF(B119&lt;'Умови та класичний графік'!$J$14,C120-1,"")</f>
        <v/>
      </c>
      <c r="F120" s="37" t="str">
        <f>IF(B119&lt;'Умови та класичний графік'!$J$14,E120-D120+1,"")</f>
        <v/>
      </c>
      <c r="G120" s="100" t="str">
        <f>IF(B119&lt;'Умови та класичний графік'!$J$14,J120+K120+L120,"")</f>
        <v/>
      </c>
      <c r="H120" s="101"/>
      <c r="I120" s="32" t="str">
        <f>IF(B119&lt;'Умови та класичний графік'!$J$14,I119-J120,"")</f>
        <v/>
      </c>
      <c r="J120" s="32" t="str">
        <f>IF(B119&lt;'Умови та класичний графік'!$J$14,J119,"")</f>
        <v/>
      </c>
      <c r="K120" s="32" t="str">
        <f>IF(B119&lt;'Умови та класичний графік'!$J$14,((I119*'Умови та класичний графік'!$J$22)/365)*F120,"")</f>
        <v/>
      </c>
      <c r="L120" s="30" t="str">
        <f>IF(B119&lt;'Умови та класичний графік'!$J$14,SUM(M120:V120),"")</f>
        <v/>
      </c>
      <c r="M120" s="38"/>
      <c r="N120" s="39"/>
      <c r="O120" s="39"/>
      <c r="P120" s="32"/>
      <c r="Q120" s="40"/>
      <c r="R120" s="40"/>
      <c r="S120" s="41"/>
      <c r="T120" s="41"/>
      <c r="U120" s="33" t="str">
        <f>IF(B119&lt;'Умови та класичний графік'!$J$14,('Умови та класичний графік'!$J$15*$N$20)+(I120*$N$21),"")</f>
        <v/>
      </c>
      <c r="V120" s="41"/>
      <c r="W120" s="43" t="str">
        <f>IF(B119&lt;'Умови та класичний графік'!$J$14,XIRR($G$36:G120,$C$36:C120,0),"")</f>
        <v/>
      </c>
      <c r="X120" s="42"/>
      <c r="Y120" s="35"/>
    </row>
    <row r="121" spans="2:25" x14ac:dyDescent="0.2">
      <c r="B121" s="25">
        <v>85</v>
      </c>
      <c r="C121" s="36" t="str">
        <f>IF(B120&lt;'Умови та класичний графік'!$J$14,EDATE(C120,1),"")</f>
        <v/>
      </c>
      <c r="D121" s="36" t="str">
        <f>IF(B120&lt;'Умови та класичний графік'!$J$14,C120,"")</f>
        <v/>
      </c>
      <c r="E121" s="26" t="str">
        <f>IF(B120&lt;'Умови та класичний графік'!$J$14,C121-1,"")</f>
        <v/>
      </c>
      <c r="F121" s="37" t="str">
        <f>IF(B120&lt;'Умови та класичний графік'!$J$14,E121-D121+1,"")</f>
        <v/>
      </c>
      <c r="G121" s="100" t="str">
        <f>IF(B120&lt;'Умови та класичний графік'!$J$14,J121+K121+L121,"")</f>
        <v/>
      </c>
      <c r="H121" s="101"/>
      <c r="I121" s="32" t="str">
        <f>IF(B120&lt;'Умови та класичний графік'!$J$14,I120-J121,"")</f>
        <v/>
      </c>
      <c r="J121" s="32" t="str">
        <f>IF(B120&lt;'Умови та класичний графік'!$J$14,J120,"")</f>
        <v/>
      </c>
      <c r="K121" s="32" t="str">
        <f>IF(B120&lt;'Умови та класичний графік'!$J$14,((I120*'Умови та класичний графік'!$J$22)/365)*F121,"")</f>
        <v/>
      </c>
      <c r="L121" s="30" t="str">
        <f>IF(B120&lt;'Умови та класичний графік'!$J$14,SUM(M121:V121),"")</f>
        <v/>
      </c>
      <c r="M121" s="38"/>
      <c r="N121" s="39"/>
      <c r="O121" s="39"/>
      <c r="P121" s="32"/>
      <c r="Q121" s="40"/>
      <c r="R121" s="40"/>
      <c r="S121" s="41"/>
      <c r="T121" s="41"/>
      <c r="U121" s="41"/>
      <c r="V121" s="41"/>
      <c r="W121" s="43" t="str">
        <f>IF(B120&lt;'Умови та класичний графік'!$J$14,XIRR($G$36:G121,$C$36:C121,0),"")</f>
        <v/>
      </c>
      <c r="X121" s="42"/>
      <c r="Y121" s="35"/>
    </row>
    <row r="122" spans="2:25" x14ac:dyDescent="0.2">
      <c r="B122" s="25">
        <v>86</v>
      </c>
      <c r="C122" s="36" t="str">
        <f>IF(B121&lt;'Умови та класичний графік'!$J$14,EDATE(C121,1),"")</f>
        <v/>
      </c>
      <c r="D122" s="36" t="str">
        <f>IF(B121&lt;'Умови та класичний графік'!$J$14,C121,"")</f>
        <v/>
      </c>
      <c r="E122" s="26" t="str">
        <f>IF(B121&lt;'Умови та класичний графік'!$J$14,C122-1,"")</f>
        <v/>
      </c>
      <c r="F122" s="37" t="str">
        <f>IF(B121&lt;'Умови та класичний графік'!$J$14,E122-D122+1,"")</f>
        <v/>
      </c>
      <c r="G122" s="100" t="str">
        <f>IF(B121&lt;'Умови та класичний графік'!$J$14,J122+K122+L122,"")</f>
        <v/>
      </c>
      <c r="H122" s="101"/>
      <c r="I122" s="32" t="str">
        <f>IF(B121&lt;'Умови та класичний графік'!$J$14,I121-J122,"")</f>
        <v/>
      </c>
      <c r="J122" s="32" t="str">
        <f>IF(B121&lt;'Умови та класичний графік'!$J$14,J121,"")</f>
        <v/>
      </c>
      <c r="K122" s="32" t="str">
        <f>IF(B121&lt;'Умови та класичний графік'!$J$14,((I121*'Умови та класичний графік'!$J$22)/365)*F122,"")</f>
        <v/>
      </c>
      <c r="L122" s="30" t="str">
        <f>IF(B121&lt;'Умови та класичний графік'!$J$14,SUM(M122:V122),"")</f>
        <v/>
      </c>
      <c r="M122" s="38"/>
      <c r="N122" s="39"/>
      <c r="O122" s="39"/>
      <c r="P122" s="32"/>
      <c r="Q122" s="40"/>
      <c r="R122" s="40"/>
      <c r="S122" s="41"/>
      <c r="T122" s="41"/>
      <c r="U122" s="41"/>
      <c r="V122" s="41"/>
      <c r="W122" s="43" t="str">
        <f>IF(B121&lt;'Умови та класичний графік'!$J$14,XIRR($G$36:G122,$C$36:C122,0),"")</f>
        <v/>
      </c>
      <c r="X122" s="42"/>
      <c r="Y122" s="35"/>
    </row>
    <row r="123" spans="2:25" x14ac:dyDescent="0.2">
      <c r="B123" s="25">
        <v>87</v>
      </c>
      <c r="C123" s="36" t="str">
        <f>IF(B122&lt;'Умови та класичний графік'!$J$14,EDATE(C122,1),"")</f>
        <v/>
      </c>
      <c r="D123" s="36" t="str">
        <f>IF(B122&lt;'Умови та класичний графік'!$J$14,C122,"")</f>
        <v/>
      </c>
      <c r="E123" s="26" t="str">
        <f>IF(B122&lt;'Умови та класичний графік'!$J$14,C123-1,"")</f>
        <v/>
      </c>
      <c r="F123" s="37" t="str">
        <f>IF(B122&lt;'Умови та класичний графік'!$J$14,E123-D123+1,"")</f>
        <v/>
      </c>
      <c r="G123" s="100" t="str">
        <f>IF(B122&lt;'Умови та класичний графік'!$J$14,J123+K123+L123,"")</f>
        <v/>
      </c>
      <c r="H123" s="101"/>
      <c r="I123" s="32" t="str">
        <f>IF(B122&lt;'Умови та класичний графік'!$J$14,I122-J123,"")</f>
        <v/>
      </c>
      <c r="J123" s="32" t="str">
        <f>IF(B122&lt;'Умови та класичний графік'!$J$14,J122,"")</f>
        <v/>
      </c>
      <c r="K123" s="32" t="str">
        <f>IF(B122&lt;'Умови та класичний графік'!$J$14,((I122*'Умови та класичний графік'!$J$22)/365)*F123,"")</f>
        <v/>
      </c>
      <c r="L123" s="30" t="str">
        <f>IF(B122&lt;'Умови та класичний графік'!$J$14,SUM(M123:V123),"")</f>
        <v/>
      </c>
      <c r="M123" s="38"/>
      <c r="N123" s="39"/>
      <c r="O123" s="39"/>
      <c r="P123" s="32"/>
      <c r="Q123" s="40"/>
      <c r="R123" s="40"/>
      <c r="S123" s="41"/>
      <c r="T123" s="41"/>
      <c r="U123" s="41"/>
      <c r="V123" s="41"/>
      <c r="W123" s="43" t="str">
        <f>IF(B122&lt;'Умови та класичний графік'!$J$14,XIRR($G$36:G123,$C$36:C123,0),"")</f>
        <v/>
      </c>
      <c r="X123" s="42"/>
      <c r="Y123" s="35"/>
    </row>
    <row r="124" spans="2:25" x14ac:dyDescent="0.2">
      <c r="B124" s="25">
        <v>88</v>
      </c>
      <c r="C124" s="36" t="str">
        <f>IF(B123&lt;'Умови та класичний графік'!$J$14,EDATE(C123,1),"")</f>
        <v/>
      </c>
      <c r="D124" s="36" t="str">
        <f>IF(B123&lt;'Умови та класичний графік'!$J$14,C123,"")</f>
        <v/>
      </c>
      <c r="E124" s="26" t="str">
        <f>IF(B123&lt;'Умови та класичний графік'!$J$14,C124-1,"")</f>
        <v/>
      </c>
      <c r="F124" s="37" t="str">
        <f>IF(B123&lt;'Умови та класичний графік'!$J$14,E124-D124+1,"")</f>
        <v/>
      </c>
      <c r="G124" s="100" t="str">
        <f>IF(B123&lt;'Умови та класичний графік'!$J$14,J124+K124+L124,"")</f>
        <v/>
      </c>
      <c r="H124" s="101"/>
      <c r="I124" s="32" t="str">
        <f>IF(B123&lt;'Умови та класичний графік'!$J$14,I123-J124,"")</f>
        <v/>
      </c>
      <c r="J124" s="32" t="str">
        <f>IF(B123&lt;'Умови та класичний графік'!$J$14,J123,"")</f>
        <v/>
      </c>
      <c r="K124" s="32" t="str">
        <f>IF(B123&lt;'Умови та класичний графік'!$J$14,((I123*'Умови та класичний графік'!$J$22)/365)*F124,"")</f>
        <v/>
      </c>
      <c r="L124" s="30" t="str">
        <f>IF(B123&lt;'Умови та класичний графік'!$J$14,SUM(M124:V124),"")</f>
        <v/>
      </c>
      <c r="M124" s="38"/>
      <c r="N124" s="39"/>
      <c r="O124" s="39"/>
      <c r="P124" s="32"/>
      <c r="Q124" s="40"/>
      <c r="R124" s="40"/>
      <c r="S124" s="41"/>
      <c r="T124" s="41"/>
      <c r="U124" s="41"/>
      <c r="V124" s="41"/>
      <c r="W124" s="43" t="str">
        <f>IF(B123&lt;'Умови та класичний графік'!$J$14,XIRR($G$36:G124,$C$36:C124,0),"")</f>
        <v/>
      </c>
      <c r="X124" s="42"/>
      <c r="Y124" s="35"/>
    </row>
    <row r="125" spans="2:25" x14ac:dyDescent="0.2">
      <c r="B125" s="25">
        <v>89</v>
      </c>
      <c r="C125" s="36" t="str">
        <f>IF(B124&lt;'Умови та класичний графік'!$J$14,EDATE(C124,1),"")</f>
        <v/>
      </c>
      <c r="D125" s="36" t="str">
        <f>IF(B124&lt;'Умови та класичний графік'!$J$14,C124,"")</f>
        <v/>
      </c>
      <c r="E125" s="26" t="str">
        <f>IF(B124&lt;'Умови та класичний графік'!$J$14,C125-1,"")</f>
        <v/>
      </c>
      <c r="F125" s="37" t="str">
        <f>IF(B124&lt;'Умови та класичний графік'!$J$14,E125-D125+1,"")</f>
        <v/>
      </c>
      <c r="G125" s="100" t="str">
        <f>IF(B124&lt;'Умови та класичний графік'!$J$14,J125+K125+L125,"")</f>
        <v/>
      </c>
      <c r="H125" s="101"/>
      <c r="I125" s="32" t="str">
        <f>IF(B124&lt;'Умови та класичний графік'!$J$14,I124-J125,"")</f>
        <v/>
      </c>
      <c r="J125" s="32" t="str">
        <f>IF(B124&lt;'Умови та класичний графік'!$J$14,J124,"")</f>
        <v/>
      </c>
      <c r="K125" s="32" t="str">
        <f>IF(B124&lt;'Умови та класичний графік'!$J$14,((I124*'Умови та класичний графік'!$J$22)/365)*F125,"")</f>
        <v/>
      </c>
      <c r="L125" s="30" t="str">
        <f>IF(B124&lt;'Умови та класичний графік'!$J$14,SUM(M125:V125),"")</f>
        <v/>
      </c>
      <c r="M125" s="38"/>
      <c r="N125" s="39"/>
      <c r="O125" s="39"/>
      <c r="P125" s="32"/>
      <c r="Q125" s="40"/>
      <c r="R125" s="40"/>
      <c r="S125" s="41"/>
      <c r="T125" s="41"/>
      <c r="U125" s="41"/>
      <c r="V125" s="41"/>
      <c r="W125" s="43" t="str">
        <f>IF(B124&lt;'Умови та класичний графік'!$J$14,XIRR($G$36:G125,$C$36:C125,0),"")</f>
        <v/>
      </c>
      <c r="X125" s="42"/>
      <c r="Y125" s="35"/>
    </row>
    <row r="126" spans="2:25" x14ac:dyDescent="0.2">
      <c r="B126" s="25">
        <v>90</v>
      </c>
      <c r="C126" s="36" t="str">
        <f>IF(B125&lt;'Умови та класичний графік'!$J$14,EDATE(C125,1),"")</f>
        <v/>
      </c>
      <c r="D126" s="36" t="str">
        <f>IF(B125&lt;'Умови та класичний графік'!$J$14,C125,"")</f>
        <v/>
      </c>
      <c r="E126" s="26" t="str">
        <f>IF(B125&lt;'Умови та класичний графік'!$J$14,C126-1,"")</f>
        <v/>
      </c>
      <c r="F126" s="37" t="str">
        <f>IF(B125&lt;'Умови та класичний графік'!$J$14,E126-D126+1,"")</f>
        <v/>
      </c>
      <c r="G126" s="100" t="str">
        <f>IF(B125&lt;'Умови та класичний графік'!$J$14,J126+K126+L126,"")</f>
        <v/>
      </c>
      <c r="H126" s="101"/>
      <c r="I126" s="32" t="str">
        <f>IF(B125&lt;'Умови та класичний графік'!$J$14,I125-J126,"")</f>
        <v/>
      </c>
      <c r="J126" s="32" t="str">
        <f>IF(B125&lt;'Умови та класичний графік'!$J$14,J125,"")</f>
        <v/>
      </c>
      <c r="K126" s="32" t="str">
        <f>IF(B125&lt;'Умови та класичний графік'!$J$14,((I125*'Умови та класичний графік'!$J$22)/365)*F126,"")</f>
        <v/>
      </c>
      <c r="L126" s="30" t="str">
        <f>IF(B125&lt;'Умови та класичний графік'!$J$14,SUM(M126:V126),"")</f>
        <v/>
      </c>
      <c r="M126" s="38"/>
      <c r="N126" s="39"/>
      <c r="O126" s="39"/>
      <c r="P126" s="32"/>
      <c r="Q126" s="40"/>
      <c r="R126" s="40"/>
      <c r="S126" s="41"/>
      <c r="T126" s="41"/>
      <c r="U126" s="41"/>
      <c r="V126" s="41"/>
      <c r="W126" s="43" t="str">
        <f>IF(B125&lt;'Умови та класичний графік'!$J$14,XIRR($G$36:G126,$C$36:C126,0),"")</f>
        <v/>
      </c>
      <c r="X126" s="42"/>
      <c r="Y126" s="35"/>
    </row>
    <row r="127" spans="2:25" x14ac:dyDescent="0.2">
      <c r="B127" s="25">
        <v>91</v>
      </c>
      <c r="C127" s="36" t="str">
        <f>IF(B126&lt;'Умови та класичний графік'!$J$14,EDATE(C126,1),"")</f>
        <v/>
      </c>
      <c r="D127" s="36" t="str">
        <f>IF(B126&lt;'Умови та класичний графік'!$J$14,C126,"")</f>
        <v/>
      </c>
      <c r="E127" s="26" t="str">
        <f>IF(B126&lt;'Умови та класичний графік'!$J$14,C127-1,"")</f>
        <v/>
      </c>
      <c r="F127" s="37" t="str">
        <f>IF(B126&lt;'Умови та класичний графік'!$J$14,E127-D127+1,"")</f>
        <v/>
      </c>
      <c r="G127" s="100" t="str">
        <f>IF(B126&lt;'Умови та класичний графік'!$J$14,J127+K127+L127,"")</f>
        <v/>
      </c>
      <c r="H127" s="101"/>
      <c r="I127" s="32" t="str">
        <f>IF(B126&lt;'Умови та класичний графік'!$J$14,I126-J127,"")</f>
        <v/>
      </c>
      <c r="J127" s="32" t="str">
        <f>IF(B126&lt;'Умови та класичний графік'!$J$14,J126,"")</f>
        <v/>
      </c>
      <c r="K127" s="32" t="str">
        <f>IF(B126&lt;'Умови та класичний графік'!$J$14,((I126*'Умови та класичний графік'!$J$22)/365)*F127,"")</f>
        <v/>
      </c>
      <c r="L127" s="30" t="str">
        <f>IF(B126&lt;'Умови та класичний графік'!$J$14,SUM(M127:V127),"")</f>
        <v/>
      </c>
      <c r="M127" s="38"/>
      <c r="N127" s="39"/>
      <c r="O127" s="39"/>
      <c r="P127" s="32"/>
      <c r="Q127" s="40"/>
      <c r="R127" s="40"/>
      <c r="S127" s="41"/>
      <c r="T127" s="41"/>
      <c r="U127" s="41"/>
      <c r="V127" s="41"/>
      <c r="W127" s="43" t="str">
        <f>IF(B126&lt;'Умови та класичний графік'!$J$14,XIRR($G$36:G127,$C$36:C127,0),"")</f>
        <v/>
      </c>
      <c r="X127" s="42"/>
      <c r="Y127" s="35"/>
    </row>
    <row r="128" spans="2:25" x14ac:dyDescent="0.2">
      <c r="B128" s="25">
        <v>92</v>
      </c>
      <c r="C128" s="36" t="str">
        <f>IF(B127&lt;'Умови та класичний графік'!$J$14,EDATE(C127,1),"")</f>
        <v/>
      </c>
      <c r="D128" s="36" t="str">
        <f>IF(B127&lt;'Умови та класичний графік'!$J$14,C127,"")</f>
        <v/>
      </c>
      <c r="E128" s="26" t="str">
        <f>IF(B127&lt;'Умови та класичний графік'!$J$14,C128-1,"")</f>
        <v/>
      </c>
      <c r="F128" s="37" t="str">
        <f>IF(B127&lt;'Умови та класичний графік'!$J$14,E128-D128+1,"")</f>
        <v/>
      </c>
      <c r="G128" s="100" t="str">
        <f>IF(B127&lt;'Умови та класичний графік'!$J$14,J128+K128+L128,"")</f>
        <v/>
      </c>
      <c r="H128" s="101"/>
      <c r="I128" s="32" t="str">
        <f>IF(B127&lt;'Умови та класичний графік'!$J$14,I127-J128,"")</f>
        <v/>
      </c>
      <c r="J128" s="32" t="str">
        <f>IF(B127&lt;'Умови та класичний графік'!$J$14,J127,"")</f>
        <v/>
      </c>
      <c r="K128" s="32" t="str">
        <f>IF(B127&lt;'Умови та класичний графік'!$J$14,((I127*'Умови та класичний графік'!$J$22)/365)*F128,"")</f>
        <v/>
      </c>
      <c r="L128" s="30" t="str">
        <f>IF(B127&lt;'Умови та класичний графік'!$J$14,SUM(M128:V128),"")</f>
        <v/>
      </c>
      <c r="M128" s="38"/>
      <c r="N128" s="39"/>
      <c r="O128" s="39"/>
      <c r="P128" s="32"/>
      <c r="Q128" s="40"/>
      <c r="R128" s="40"/>
      <c r="S128" s="41"/>
      <c r="T128" s="41"/>
      <c r="U128" s="41"/>
      <c r="V128" s="41"/>
      <c r="W128" s="43" t="str">
        <f>IF(B127&lt;'Умови та класичний графік'!$J$14,XIRR($G$36:G128,$C$36:C128,0),"")</f>
        <v/>
      </c>
      <c r="X128" s="42"/>
      <c r="Y128" s="35"/>
    </row>
    <row r="129" spans="2:25" x14ac:dyDescent="0.2">
      <c r="B129" s="25">
        <v>93</v>
      </c>
      <c r="C129" s="36" t="str">
        <f>IF(B128&lt;'Умови та класичний графік'!$J$14,EDATE(C128,1),"")</f>
        <v/>
      </c>
      <c r="D129" s="36" t="str">
        <f>IF(B128&lt;'Умови та класичний графік'!$J$14,C128,"")</f>
        <v/>
      </c>
      <c r="E129" s="26" t="str">
        <f>IF(B128&lt;'Умови та класичний графік'!$J$14,C129-1,"")</f>
        <v/>
      </c>
      <c r="F129" s="37" t="str">
        <f>IF(B128&lt;'Умови та класичний графік'!$J$14,E129-D129+1,"")</f>
        <v/>
      </c>
      <c r="G129" s="100" t="str">
        <f>IF(B128&lt;'Умови та класичний графік'!$J$14,J129+K129+L129,"")</f>
        <v/>
      </c>
      <c r="H129" s="101"/>
      <c r="I129" s="32" t="str">
        <f>IF(B128&lt;'Умови та класичний графік'!$J$14,I128-J129,"")</f>
        <v/>
      </c>
      <c r="J129" s="32" t="str">
        <f>IF(B128&lt;'Умови та класичний графік'!$J$14,J128,"")</f>
        <v/>
      </c>
      <c r="K129" s="32" t="str">
        <f>IF(B128&lt;'Умови та класичний графік'!$J$14,((I128*'Умови та класичний графік'!$J$22)/365)*F129,"")</f>
        <v/>
      </c>
      <c r="L129" s="30" t="str">
        <f>IF(B128&lt;'Умови та класичний графік'!$J$14,SUM(M129:V129),"")</f>
        <v/>
      </c>
      <c r="M129" s="38"/>
      <c r="N129" s="39"/>
      <c r="O129" s="39"/>
      <c r="P129" s="32"/>
      <c r="Q129" s="40"/>
      <c r="R129" s="40"/>
      <c r="S129" s="41"/>
      <c r="T129" s="41"/>
      <c r="U129" s="41"/>
      <c r="V129" s="41"/>
      <c r="W129" s="43" t="str">
        <f>IF(B128&lt;'Умови та класичний графік'!$J$14,XIRR($G$36:G129,$C$36:C129,0),"")</f>
        <v/>
      </c>
      <c r="X129" s="42"/>
      <c r="Y129" s="35"/>
    </row>
    <row r="130" spans="2:25" x14ac:dyDescent="0.2">
      <c r="B130" s="25">
        <v>94</v>
      </c>
      <c r="C130" s="36" t="str">
        <f>IF(B129&lt;'Умови та класичний графік'!$J$14,EDATE(C129,1),"")</f>
        <v/>
      </c>
      <c r="D130" s="36" t="str">
        <f>IF(B129&lt;'Умови та класичний графік'!$J$14,C129,"")</f>
        <v/>
      </c>
      <c r="E130" s="26" t="str">
        <f>IF(B129&lt;'Умови та класичний графік'!$J$14,C130-1,"")</f>
        <v/>
      </c>
      <c r="F130" s="37" t="str">
        <f>IF(B129&lt;'Умови та класичний графік'!$J$14,E130-D130+1,"")</f>
        <v/>
      </c>
      <c r="G130" s="100" t="str">
        <f>IF(B129&lt;'Умови та класичний графік'!$J$14,J130+K130+L130,"")</f>
        <v/>
      </c>
      <c r="H130" s="101"/>
      <c r="I130" s="32" t="str">
        <f>IF(B129&lt;'Умови та класичний графік'!$J$14,I129-J130,"")</f>
        <v/>
      </c>
      <c r="J130" s="32" t="str">
        <f>IF(B129&lt;'Умови та класичний графік'!$J$14,J129,"")</f>
        <v/>
      </c>
      <c r="K130" s="32" t="str">
        <f>IF(B129&lt;'Умови та класичний графік'!$J$14,((I129*'Умови та класичний графік'!$J$22)/365)*F130,"")</f>
        <v/>
      </c>
      <c r="L130" s="30" t="str">
        <f>IF(B129&lt;'Умови та класичний графік'!$J$14,SUM(M130:V130),"")</f>
        <v/>
      </c>
      <c r="M130" s="38"/>
      <c r="N130" s="39"/>
      <c r="O130" s="39"/>
      <c r="P130" s="32"/>
      <c r="Q130" s="40"/>
      <c r="R130" s="40"/>
      <c r="S130" s="41"/>
      <c r="T130" s="41"/>
      <c r="U130" s="41"/>
      <c r="V130" s="41"/>
      <c r="W130" s="43" t="str">
        <f>IF(B129&lt;'Умови та класичний графік'!$J$14,XIRR($G$36:G130,$C$36:C130,0),"")</f>
        <v/>
      </c>
      <c r="X130" s="42"/>
      <c r="Y130" s="35"/>
    </row>
    <row r="131" spans="2:25" x14ac:dyDescent="0.2">
      <c r="B131" s="25">
        <v>95</v>
      </c>
      <c r="C131" s="36" t="str">
        <f>IF(B130&lt;'Умови та класичний графік'!$J$14,EDATE(C130,1),"")</f>
        <v/>
      </c>
      <c r="D131" s="36" t="str">
        <f>IF(B130&lt;'Умови та класичний графік'!$J$14,C130,"")</f>
        <v/>
      </c>
      <c r="E131" s="26" t="str">
        <f>IF(B130&lt;'Умови та класичний графік'!$J$14,C131-1,"")</f>
        <v/>
      </c>
      <c r="F131" s="37" t="str">
        <f>IF(B130&lt;'Умови та класичний графік'!$J$14,E131-D131+1,"")</f>
        <v/>
      </c>
      <c r="G131" s="100" t="str">
        <f>IF(B130&lt;'Умови та класичний графік'!$J$14,J131+K131+L131,"")</f>
        <v/>
      </c>
      <c r="H131" s="101"/>
      <c r="I131" s="32" t="str">
        <f>IF(B130&lt;'Умови та класичний графік'!$J$14,I130-J131,"")</f>
        <v/>
      </c>
      <c r="J131" s="32" t="str">
        <f>IF(B130&lt;'Умови та класичний графік'!$J$14,J130,"")</f>
        <v/>
      </c>
      <c r="K131" s="32" t="str">
        <f>IF(B130&lt;'Умови та класичний графік'!$J$14,((I130*'Умови та класичний графік'!$J$22)/365)*F131,"")</f>
        <v/>
      </c>
      <c r="L131" s="30" t="str">
        <f>IF(B130&lt;'Умови та класичний графік'!$J$14,SUM(M131:V131),"")</f>
        <v/>
      </c>
      <c r="M131" s="38"/>
      <c r="N131" s="39"/>
      <c r="O131" s="39"/>
      <c r="P131" s="32"/>
      <c r="Q131" s="40"/>
      <c r="R131" s="40"/>
      <c r="S131" s="41"/>
      <c r="T131" s="41"/>
      <c r="U131" s="41"/>
      <c r="V131" s="41"/>
      <c r="W131" s="43" t="str">
        <f>IF(B130&lt;'Умови та класичний графік'!$J$14,XIRR($G$36:G131,$C$36:C131,0),"")</f>
        <v/>
      </c>
      <c r="X131" s="42"/>
      <c r="Y131" s="35"/>
    </row>
    <row r="132" spans="2:25" x14ac:dyDescent="0.2">
      <c r="B132" s="25">
        <v>96</v>
      </c>
      <c r="C132" s="36" t="str">
        <f>IF(B131&lt;'Умови та класичний графік'!$J$14,EDATE(C131,1),"")</f>
        <v/>
      </c>
      <c r="D132" s="36" t="str">
        <f>IF(B131&lt;'Умови та класичний графік'!$J$14,C131,"")</f>
        <v/>
      </c>
      <c r="E132" s="26" t="str">
        <f>IF(B131&lt;'Умови та класичний графік'!$J$14,C132-1,"")</f>
        <v/>
      </c>
      <c r="F132" s="37" t="str">
        <f>IF(B131&lt;'Умови та класичний графік'!$J$14,E132-D132+1,"")</f>
        <v/>
      </c>
      <c r="G132" s="100" t="str">
        <f>IF(B131&lt;'Умови та класичний графік'!$J$14,J132+K132+L132,"")</f>
        <v/>
      </c>
      <c r="H132" s="101"/>
      <c r="I132" s="32" t="str">
        <f>IF(B131&lt;'Умови та класичний графік'!$J$14,I131-J132,"")</f>
        <v/>
      </c>
      <c r="J132" s="32" t="str">
        <f>IF(B131&lt;'Умови та класичний графік'!$J$14,J131,"")</f>
        <v/>
      </c>
      <c r="K132" s="32" t="str">
        <f>IF(B131&lt;'Умови та класичний графік'!$J$14,((I131*'Умови та класичний графік'!$J$22)/365)*F132,"")</f>
        <v/>
      </c>
      <c r="L132" s="30" t="str">
        <f>IF(B131&lt;'Умови та класичний графік'!$J$14,SUM(M132:V132),"")</f>
        <v/>
      </c>
      <c r="M132" s="38"/>
      <c r="N132" s="39"/>
      <c r="O132" s="39"/>
      <c r="P132" s="32"/>
      <c r="Q132" s="40"/>
      <c r="R132" s="40"/>
      <c r="S132" s="41"/>
      <c r="T132" s="41"/>
      <c r="U132" s="33" t="str">
        <f>IF(B131&lt;'Умови та класичний графік'!$J$14,('Умови та класичний графік'!$J$15*$N$20)+(I132*$N$21),"")</f>
        <v/>
      </c>
      <c r="V132" s="41"/>
      <c r="W132" s="43" t="str">
        <f>IF(B131&lt;'Умови та класичний графік'!$J$14,XIRR($G$36:G132,$C$36:C132,0),"")</f>
        <v/>
      </c>
      <c r="X132" s="42"/>
      <c r="Y132" s="35"/>
    </row>
    <row r="133" spans="2:25" x14ac:dyDescent="0.2">
      <c r="B133" s="25">
        <v>97</v>
      </c>
      <c r="C133" s="36" t="str">
        <f>IF(B132&lt;'Умови та класичний графік'!$J$14,EDATE(C132,1),"")</f>
        <v/>
      </c>
      <c r="D133" s="36" t="str">
        <f>IF(B132&lt;'Умови та класичний графік'!$J$14,C132,"")</f>
        <v/>
      </c>
      <c r="E133" s="26" t="str">
        <f>IF(B132&lt;'Умови та класичний графік'!$J$14,C133-1,"")</f>
        <v/>
      </c>
      <c r="F133" s="37" t="str">
        <f>IF(B132&lt;'Умови та класичний графік'!$J$14,E133-D133+1,"")</f>
        <v/>
      </c>
      <c r="G133" s="100" t="str">
        <f>IF(B132&lt;'Умови та класичний графік'!$J$14,J133+K133+L133,"")</f>
        <v/>
      </c>
      <c r="H133" s="101"/>
      <c r="I133" s="32" t="str">
        <f>IF(B132&lt;'Умови та класичний графік'!$J$14,I132-J133,"")</f>
        <v/>
      </c>
      <c r="J133" s="32" t="str">
        <f>IF(B132&lt;'Умови та класичний графік'!$J$14,J132,"")</f>
        <v/>
      </c>
      <c r="K133" s="32" t="str">
        <f>IF(B132&lt;'Умови та класичний графік'!$J$14,((I132*'Умови та класичний графік'!$J$22)/365)*F133,"")</f>
        <v/>
      </c>
      <c r="L133" s="30" t="str">
        <f>IF(B132&lt;'Умови та класичний графік'!$J$14,SUM(M133:V133),"")</f>
        <v/>
      </c>
      <c r="M133" s="38"/>
      <c r="N133" s="39"/>
      <c r="O133" s="39"/>
      <c r="P133" s="32"/>
      <c r="Q133" s="40"/>
      <c r="R133" s="40"/>
      <c r="S133" s="41"/>
      <c r="T133" s="41"/>
      <c r="U133" s="41"/>
      <c r="V133" s="41"/>
      <c r="W133" s="43" t="str">
        <f>IF(B132&lt;'Умови та класичний графік'!$J$14,XIRR($G$36:G133,$C$36:C133,0),"")</f>
        <v/>
      </c>
      <c r="X133" s="42"/>
      <c r="Y133" s="35"/>
    </row>
    <row r="134" spans="2:25" x14ac:dyDescent="0.2">
      <c r="B134" s="25">
        <v>98</v>
      </c>
      <c r="C134" s="36" t="str">
        <f>IF(B133&lt;'Умови та класичний графік'!$J$14,EDATE(C133,1),"")</f>
        <v/>
      </c>
      <c r="D134" s="36" t="str">
        <f>IF(B133&lt;'Умови та класичний графік'!$J$14,C133,"")</f>
        <v/>
      </c>
      <c r="E134" s="26" t="str">
        <f>IF(B133&lt;'Умови та класичний графік'!$J$14,C134-1,"")</f>
        <v/>
      </c>
      <c r="F134" s="37" t="str">
        <f>IF(B133&lt;'Умови та класичний графік'!$J$14,E134-D134+1,"")</f>
        <v/>
      </c>
      <c r="G134" s="100" t="str">
        <f>IF(B133&lt;'Умови та класичний графік'!$J$14,J134+K134+L134,"")</f>
        <v/>
      </c>
      <c r="H134" s="101"/>
      <c r="I134" s="32" t="str">
        <f>IF(B133&lt;'Умови та класичний графік'!$J$14,I133-J134,"")</f>
        <v/>
      </c>
      <c r="J134" s="32" t="str">
        <f>IF(B133&lt;'Умови та класичний графік'!$J$14,J133,"")</f>
        <v/>
      </c>
      <c r="K134" s="32" t="str">
        <f>IF(B133&lt;'Умови та класичний графік'!$J$14,((I133*'Умови та класичний графік'!$J$22)/365)*F134,"")</f>
        <v/>
      </c>
      <c r="L134" s="30" t="str">
        <f>IF(B133&lt;'Умови та класичний графік'!$J$14,SUM(M134:V134),"")</f>
        <v/>
      </c>
      <c r="M134" s="38"/>
      <c r="N134" s="39"/>
      <c r="O134" s="39"/>
      <c r="P134" s="32"/>
      <c r="Q134" s="40"/>
      <c r="R134" s="40"/>
      <c r="S134" s="41"/>
      <c r="T134" s="41"/>
      <c r="U134" s="41"/>
      <c r="V134" s="41"/>
      <c r="W134" s="43" t="str">
        <f>IF(B133&lt;'Умови та класичний графік'!$J$14,XIRR($G$36:G134,$C$36:C134,0),"")</f>
        <v/>
      </c>
      <c r="X134" s="42"/>
      <c r="Y134" s="35"/>
    </row>
    <row r="135" spans="2:25" x14ac:dyDescent="0.2">
      <c r="B135" s="25">
        <v>99</v>
      </c>
      <c r="C135" s="36" t="str">
        <f>IF(B134&lt;'Умови та класичний графік'!$J$14,EDATE(C134,1),"")</f>
        <v/>
      </c>
      <c r="D135" s="36" t="str">
        <f>IF(B134&lt;'Умови та класичний графік'!$J$14,C134,"")</f>
        <v/>
      </c>
      <c r="E135" s="26" t="str">
        <f>IF(B134&lt;'Умови та класичний графік'!$J$14,C135-1,"")</f>
        <v/>
      </c>
      <c r="F135" s="37" t="str">
        <f>IF(B134&lt;'Умови та класичний графік'!$J$14,E135-D135+1,"")</f>
        <v/>
      </c>
      <c r="G135" s="100" t="str">
        <f>IF(B134&lt;'Умови та класичний графік'!$J$14,J135+K135+L135,"")</f>
        <v/>
      </c>
      <c r="H135" s="101"/>
      <c r="I135" s="32" t="str">
        <f>IF(B134&lt;'Умови та класичний графік'!$J$14,I134-J135,"")</f>
        <v/>
      </c>
      <c r="J135" s="32" t="str">
        <f>IF(B134&lt;'Умови та класичний графік'!$J$14,J134,"")</f>
        <v/>
      </c>
      <c r="K135" s="32" t="str">
        <f>IF(B134&lt;'Умови та класичний графік'!$J$14,((I134*'Умови та класичний графік'!$J$22)/365)*F135,"")</f>
        <v/>
      </c>
      <c r="L135" s="30" t="str">
        <f>IF(B134&lt;'Умови та класичний графік'!$J$14,SUM(M135:V135),"")</f>
        <v/>
      </c>
      <c r="M135" s="38"/>
      <c r="N135" s="39"/>
      <c r="O135" s="39"/>
      <c r="P135" s="32"/>
      <c r="Q135" s="40"/>
      <c r="R135" s="40"/>
      <c r="S135" s="41"/>
      <c r="T135" s="41"/>
      <c r="U135" s="41"/>
      <c r="V135" s="41"/>
      <c r="W135" s="43" t="str">
        <f>IF(B134&lt;'Умови та класичний графік'!$J$14,XIRR($G$36:G135,$C$36:C135,0),"")</f>
        <v/>
      </c>
      <c r="X135" s="42"/>
      <c r="Y135" s="35"/>
    </row>
    <row r="136" spans="2:25" x14ac:dyDescent="0.2">
      <c r="B136" s="25">
        <v>100</v>
      </c>
      <c r="C136" s="36" t="str">
        <f>IF(B135&lt;'Умови та класичний графік'!$J$14,EDATE(C135,1),"")</f>
        <v/>
      </c>
      <c r="D136" s="36" t="str">
        <f>IF(B135&lt;'Умови та класичний графік'!$J$14,C135,"")</f>
        <v/>
      </c>
      <c r="E136" s="26" t="str">
        <f>IF(B135&lt;'Умови та класичний графік'!$J$14,C136-1,"")</f>
        <v/>
      </c>
      <c r="F136" s="37" t="str">
        <f>IF(B135&lt;'Умови та класичний графік'!$J$14,E136-D136+1,"")</f>
        <v/>
      </c>
      <c r="G136" s="100" t="str">
        <f>IF(B135&lt;'Умови та класичний графік'!$J$14,J136+K136+L136,"")</f>
        <v/>
      </c>
      <c r="H136" s="101"/>
      <c r="I136" s="32" t="str">
        <f>IF(B135&lt;'Умови та класичний графік'!$J$14,I135-J136,"")</f>
        <v/>
      </c>
      <c r="J136" s="32" t="str">
        <f>IF(B135&lt;'Умови та класичний графік'!$J$14,J135,"")</f>
        <v/>
      </c>
      <c r="K136" s="32" t="str">
        <f>IF(B135&lt;'Умови та класичний графік'!$J$14,((I135*'Умови та класичний графік'!$J$22)/365)*F136,"")</f>
        <v/>
      </c>
      <c r="L136" s="30" t="str">
        <f>IF(B135&lt;'Умови та класичний графік'!$J$14,SUM(M136:V136),"")</f>
        <v/>
      </c>
      <c r="M136" s="38"/>
      <c r="N136" s="39"/>
      <c r="O136" s="39"/>
      <c r="P136" s="32"/>
      <c r="Q136" s="40"/>
      <c r="R136" s="40"/>
      <c r="S136" s="41"/>
      <c r="T136" s="41"/>
      <c r="U136" s="41"/>
      <c r="V136" s="41"/>
      <c r="W136" s="43" t="str">
        <f>IF(B135&lt;'Умови та класичний графік'!$J$14,XIRR($G$36:G136,$C$36:C136,0),"")</f>
        <v/>
      </c>
      <c r="X136" s="42"/>
      <c r="Y136" s="35"/>
    </row>
    <row r="137" spans="2:25" x14ac:dyDescent="0.2">
      <c r="B137" s="25">
        <v>101</v>
      </c>
      <c r="C137" s="36" t="str">
        <f>IF(B136&lt;'Умови та класичний графік'!$J$14,EDATE(C136,1),"")</f>
        <v/>
      </c>
      <c r="D137" s="36" t="str">
        <f>IF(B136&lt;'Умови та класичний графік'!$J$14,C136,"")</f>
        <v/>
      </c>
      <c r="E137" s="26" t="str">
        <f>IF(B136&lt;'Умови та класичний графік'!$J$14,C137-1,"")</f>
        <v/>
      </c>
      <c r="F137" s="37" t="str">
        <f>IF(B136&lt;'Умови та класичний графік'!$J$14,E137-D137+1,"")</f>
        <v/>
      </c>
      <c r="G137" s="100" t="str">
        <f>IF(B136&lt;'Умови та класичний графік'!$J$14,J137+K137+L137,"")</f>
        <v/>
      </c>
      <c r="H137" s="101"/>
      <c r="I137" s="32" t="str">
        <f>IF(B136&lt;'Умови та класичний графік'!$J$14,I136-J137,"")</f>
        <v/>
      </c>
      <c r="J137" s="32" t="str">
        <f>IF(B136&lt;'Умови та класичний графік'!$J$14,J136,"")</f>
        <v/>
      </c>
      <c r="K137" s="32" t="str">
        <f>IF(B136&lt;'Умови та класичний графік'!$J$14,((I136*'Умови та класичний графік'!$J$22)/365)*F137,"")</f>
        <v/>
      </c>
      <c r="L137" s="30" t="str">
        <f>IF(B136&lt;'Умови та класичний графік'!$J$14,SUM(M137:V137),"")</f>
        <v/>
      </c>
      <c r="M137" s="38"/>
      <c r="N137" s="39"/>
      <c r="O137" s="39"/>
      <c r="P137" s="32"/>
      <c r="Q137" s="40"/>
      <c r="R137" s="40"/>
      <c r="S137" s="41"/>
      <c r="T137" s="41"/>
      <c r="U137" s="41"/>
      <c r="V137" s="41"/>
      <c r="W137" s="43" t="str">
        <f>IF(B136&lt;'Умови та класичний графік'!$J$14,XIRR($G$36:G137,$C$36:C137,0),"")</f>
        <v/>
      </c>
      <c r="X137" s="42"/>
      <c r="Y137" s="35"/>
    </row>
    <row r="138" spans="2:25" x14ac:dyDescent="0.2">
      <c r="B138" s="25">
        <v>102</v>
      </c>
      <c r="C138" s="36" t="str">
        <f>IF(B137&lt;'Умови та класичний графік'!$J$14,EDATE(C137,1),"")</f>
        <v/>
      </c>
      <c r="D138" s="36" t="str">
        <f>IF(B137&lt;'Умови та класичний графік'!$J$14,C137,"")</f>
        <v/>
      </c>
      <c r="E138" s="26" t="str">
        <f>IF(B137&lt;'Умови та класичний графік'!$J$14,C138-1,"")</f>
        <v/>
      </c>
      <c r="F138" s="37" t="str">
        <f>IF(B137&lt;'Умови та класичний графік'!$J$14,E138-D138+1,"")</f>
        <v/>
      </c>
      <c r="G138" s="100" t="str">
        <f>IF(B137&lt;'Умови та класичний графік'!$J$14,J138+K138+L138,"")</f>
        <v/>
      </c>
      <c r="H138" s="101"/>
      <c r="I138" s="32" t="str">
        <f>IF(B137&lt;'Умови та класичний графік'!$J$14,I137-J138,"")</f>
        <v/>
      </c>
      <c r="J138" s="32" t="str">
        <f>IF(B137&lt;'Умови та класичний графік'!$J$14,J137,"")</f>
        <v/>
      </c>
      <c r="K138" s="32" t="str">
        <f>IF(B137&lt;'Умови та класичний графік'!$J$14,((I137*'Умови та класичний графік'!$J$22)/365)*F138,"")</f>
        <v/>
      </c>
      <c r="L138" s="30" t="str">
        <f>IF(B137&lt;'Умови та класичний графік'!$J$14,SUM(M138:V138),"")</f>
        <v/>
      </c>
      <c r="M138" s="38"/>
      <c r="N138" s="39"/>
      <c r="O138" s="39"/>
      <c r="P138" s="32"/>
      <c r="Q138" s="40"/>
      <c r="R138" s="40"/>
      <c r="S138" s="41"/>
      <c r="T138" s="41"/>
      <c r="U138" s="41"/>
      <c r="V138" s="41"/>
      <c r="W138" s="43" t="str">
        <f>IF(B137&lt;'Умови та класичний графік'!$J$14,XIRR($G$36:G138,$C$36:C138,0),"")</f>
        <v/>
      </c>
      <c r="X138" s="42"/>
      <c r="Y138" s="35"/>
    </row>
    <row r="139" spans="2:25" x14ac:dyDescent="0.2">
      <c r="B139" s="25">
        <v>103</v>
      </c>
      <c r="C139" s="36" t="str">
        <f>IF(B138&lt;'Умови та класичний графік'!$J$14,EDATE(C138,1),"")</f>
        <v/>
      </c>
      <c r="D139" s="36" t="str">
        <f>IF(B138&lt;'Умови та класичний графік'!$J$14,C138,"")</f>
        <v/>
      </c>
      <c r="E139" s="26" t="str">
        <f>IF(B138&lt;'Умови та класичний графік'!$J$14,C139-1,"")</f>
        <v/>
      </c>
      <c r="F139" s="37" t="str">
        <f>IF(B138&lt;'Умови та класичний графік'!$J$14,E139-D139+1,"")</f>
        <v/>
      </c>
      <c r="G139" s="100" t="str">
        <f>IF(B138&lt;'Умови та класичний графік'!$J$14,J139+K139+L139,"")</f>
        <v/>
      </c>
      <c r="H139" s="101"/>
      <c r="I139" s="32" t="str">
        <f>IF(B138&lt;'Умови та класичний графік'!$J$14,I138-J139,"")</f>
        <v/>
      </c>
      <c r="J139" s="32" t="str">
        <f>IF(B138&lt;'Умови та класичний графік'!$J$14,J138,"")</f>
        <v/>
      </c>
      <c r="K139" s="32" t="str">
        <f>IF(B138&lt;'Умови та класичний графік'!$J$14,((I138*'Умови та класичний графік'!$J$22)/365)*F139,"")</f>
        <v/>
      </c>
      <c r="L139" s="30" t="str">
        <f>IF(B138&lt;'Умови та класичний графік'!$J$14,SUM(M139:V139),"")</f>
        <v/>
      </c>
      <c r="M139" s="38"/>
      <c r="N139" s="39"/>
      <c r="O139" s="39"/>
      <c r="P139" s="32"/>
      <c r="Q139" s="40"/>
      <c r="R139" s="40"/>
      <c r="S139" s="41"/>
      <c r="T139" s="41"/>
      <c r="U139" s="41"/>
      <c r="V139" s="41"/>
      <c r="W139" s="43" t="str">
        <f>IF(B138&lt;'Умови та класичний графік'!$J$14,XIRR($G$36:G139,$C$36:C139,0),"")</f>
        <v/>
      </c>
      <c r="X139" s="42"/>
      <c r="Y139" s="35"/>
    </row>
    <row r="140" spans="2:25" x14ac:dyDescent="0.2">
      <c r="B140" s="25">
        <v>104</v>
      </c>
      <c r="C140" s="36" t="str">
        <f>IF(B139&lt;'Умови та класичний графік'!$J$14,EDATE(C139,1),"")</f>
        <v/>
      </c>
      <c r="D140" s="36" t="str">
        <f>IF(B139&lt;'Умови та класичний графік'!$J$14,C139,"")</f>
        <v/>
      </c>
      <c r="E140" s="26" t="str">
        <f>IF(B139&lt;'Умови та класичний графік'!$J$14,C140-1,"")</f>
        <v/>
      </c>
      <c r="F140" s="37" t="str">
        <f>IF(B139&lt;'Умови та класичний графік'!$J$14,E140-D140+1,"")</f>
        <v/>
      </c>
      <c r="G140" s="100" t="str">
        <f>IF(B139&lt;'Умови та класичний графік'!$J$14,J140+K140+L140,"")</f>
        <v/>
      </c>
      <c r="H140" s="101"/>
      <c r="I140" s="32" t="str">
        <f>IF(B139&lt;'Умови та класичний графік'!$J$14,I139-J140,"")</f>
        <v/>
      </c>
      <c r="J140" s="32" t="str">
        <f>IF(B139&lt;'Умови та класичний графік'!$J$14,J139,"")</f>
        <v/>
      </c>
      <c r="K140" s="32" t="str">
        <f>IF(B139&lt;'Умови та класичний графік'!$J$14,((I139*'Умови та класичний графік'!$J$22)/365)*F140,"")</f>
        <v/>
      </c>
      <c r="L140" s="30" t="str">
        <f>IF(B139&lt;'Умови та класичний графік'!$J$14,SUM(M140:V140),"")</f>
        <v/>
      </c>
      <c r="M140" s="38"/>
      <c r="N140" s="39"/>
      <c r="O140" s="39"/>
      <c r="P140" s="32"/>
      <c r="Q140" s="40"/>
      <c r="R140" s="40"/>
      <c r="S140" s="41"/>
      <c r="T140" s="41"/>
      <c r="U140" s="41"/>
      <c r="V140" s="41"/>
      <c r="W140" s="43" t="str">
        <f>IF(B139&lt;'Умови та класичний графік'!$J$14,XIRR($G$36:G140,$C$36:C140,0),"")</f>
        <v/>
      </c>
      <c r="X140" s="42"/>
      <c r="Y140" s="35"/>
    </row>
    <row r="141" spans="2:25" x14ac:dyDescent="0.2">
      <c r="B141" s="25">
        <v>105</v>
      </c>
      <c r="C141" s="36" t="str">
        <f>IF(B140&lt;'Умови та класичний графік'!$J$14,EDATE(C140,1),"")</f>
        <v/>
      </c>
      <c r="D141" s="36" t="str">
        <f>IF(B140&lt;'Умови та класичний графік'!$J$14,C140,"")</f>
        <v/>
      </c>
      <c r="E141" s="26" t="str">
        <f>IF(B140&lt;'Умови та класичний графік'!$J$14,C141-1,"")</f>
        <v/>
      </c>
      <c r="F141" s="37" t="str">
        <f>IF(B140&lt;'Умови та класичний графік'!$J$14,E141-D141+1,"")</f>
        <v/>
      </c>
      <c r="G141" s="100" t="str">
        <f>IF(B140&lt;'Умови та класичний графік'!$J$14,J141+K141+L141,"")</f>
        <v/>
      </c>
      <c r="H141" s="101"/>
      <c r="I141" s="32" t="str">
        <f>IF(B140&lt;'Умови та класичний графік'!$J$14,I140-J141,"")</f>
        <v/>
      </c>
      <c r="J141" s="32" t="str">
        <f>IF(B140&lt;'Умови та класичний графік'!$J$14,J140,"")</f>
        <v/>
      </c>
      <c r="K141" s="32" t="str">
        <f>IF(B140&lt;'Умови та класичний графік'!$J$14,((I140*'Умови та класичний графік'!$J$22)/365)*F141,"")</f>
        <v/>
      </c>
      <c r="L141" s="30" t="str">
        <f>IF(B140&lt;'Умови та класичний графік'!$J$14,SUM(M141:V141),"")</f>
        <v/>
      </c>
      <c r="M141" s="38"/>
      <c r="N141" s="39"/>
      <c r="O141" s="39"/>
      <c r="P141" s="32"/>
      <c r="Q141" s="40"/>
      <c r="R141" s="40"/>
      <c r="S141" s="41"/>
      <c r="T141" s="41"/>
      <c r="U141" s="41"/>
      <c r="V141" s="41"/>
      <c r="W141" s="43" t="str">
        <f>IF(B140&lt;'Умови та класичний графік'!$J$14,XIRR($G$36:G141,$C$36:C141,0),"")</f>
        <v/>
      </c>
      <c r="X141" s="42"/>
      <c r="Y141" s="35"/>
    </row>
    <row r="142" spans="2:25" x14ac:dyDescent="0.2">
      <c r="B142" s="25">
        <v>106</v>
      </c>
      <c r="C142" s="36" t="str">
        <f>IF(B141&lt;'Умови та класичний графік'!$J$14,EDATE(C141,1),"")</f>
        <v/>
      </c>
      <c r="D142" s="36" t="str">
        <f>IF(B141&lt;'Умови та класичний графік'!$J$14,C141,"")</f>
        <v/>
      </c>
      <c r="E142" s="26" t="str">
        <f>IF(B141&lt;'Умови та класичний графік'!$J$14,C142-1,"")</f>
        <v/>
      </c>
      <c r="F142" s="37" t="str">
        <f>IF(B141&lt;'Умови та класичний графік'!$J$14,E142-D142+1,"")</f>
        <v/>
      </c>
      <c r="G142" s="100" t="str">
        <f>IF(B141&lt;'Умови та класичний графік'!$J$14,J142+K142+L142,"")</f>
        <v/>
      </c>
      <c r="H142" s="101"/>
      <c r="I142" s="32" t="str">
        <f>IF(B141&lt;'Умови та класичний графік'!$J$14,I141-J142,"")</f>
        <v/>
      </c>
      <c r="J142" s="32" t="str">
        <f>IF(B141&lt;'Умови та класичний графік'!$J$14,J141,"")</f>
        <v/>
      </c>
      <c r="K142" s="32" t="str">
        <f>IF(B141&lt;'Умови та класичний графік'!$J$14,((I141*'Умови та класичний графік'!$J$22)/365)*F142,"")</f>
        <v/>
      </c>
      <c r="L142" s="30" t="str">
        <f>IF(B141&lt;'Умови та класичний графік'!$J$14,SUM(M142:V142),"")</f>
        <v/>
      </c>
      <c r="M142" s="38"/>
      <c r="N142" s="39"/>
      <c r="O142" s="39"/>
      <c r="P142" s="32"/>
      <c r="Q142" s="40"/>
      <c r="R142" s="40"/>
      <c r="S142" s="41"/>
      <c r="T142" s="41"/>
      <c r="U142" s="41"/>
      <c r="V142" s="41"/>
      <c r="W142" s="43" t="str">
        <f>IF(B141&lt;'Умови та класичний графік'!$J$14,XIRR($G$36:G142,$C$36:C142,0),"")</f>
        <v/>
      </c>
      <c r="X142" s="42"/>
      <c r="Y142" s="35"/>
    </row>
    <row r="143" spans="2:25" x14ac:dyDescent="0.2">
      <c r="B143" s="25">
        <v>107</v>
      </c>
      <c r="C143" s="36" t="str">
        <f>IF(B142&lt;'Умови та класичний графік'!$J$14,EDATE(C142,1),"")</f>
        <v/>
      </c>
      <c r="D143" s="36" t="str">
        <f>IF(B142&lt;'Умови та класичний графік'!$J$14,C142,"")</f>
        <v/>
      </c>
      <c r="E143" s="26" t="str">
        <f>IF(B142&lt;'Умови та класичний графік'!$J$14,C143-1,"")</f>
        <v/>
      </c>
      <c r="F143" s="37" t="str">
        <f>IF(B142&lt;'Умови та класичний графік'!$J$14,E143-D143+1,"")</f>
        <v/>
      </c>
      <c r="G143" s="100" t="str">
        <f>IF(B142&lt;'Умови та класичний графік'!$J$14,J143+K143+L143,"")</f>
        <v/>
      </c>
      <c r="H143" s="101"/>
      <c r="I143" s="32" t="str">
        <f>IF(B142&lt;'Умови та класичний графік'!$J$14,I142-J143,"")</f>
        <v/>
      </c>
      <c r="J143" s="32" t="str">
        <f>IF(B142&lt;'Умови та класичний графік'!$J$14,J142,"")</f>
        <v/>
      </c>
      <c r="K143" s="32" t="str">
        <f>IF(B142&lt;'Умови та класичний графік'!$J$14,((I142*'Умови та класичний графік'!$J$22)/365)*F143,"")</f>
        <v/>
      </c>
      <c r="L143" s="30" t="str">
        <f>IF(B142&lt;'Умови та класичний графік'!$J$14,SUM(M143:V143),"")</f>
        <v/>
      </c>
      <c r="M143" s="38"/>
      <c r="N143" s="39"/>
      <c r="O143" s="39"/>
      <c r="P143" s="32"/>
      <c r="Q143" s="40"/>
      <c r="R143" s="40"/>
      <c r="S143" s="41"/>
      <c r="T143" s="41"/>
      <c r="U143" s="41"/>
      <c r="V143" s="41"/>
      <c r="W143" s="43" t="str">
        <f>IF(B142&lt;'Умови та класичний графік'!$J$14,XIRR($G$36:G143,$C$36:C143,0),"")</f>
        <v/>
      </c>
      <c r="X143" s="42"/>
      <c r="Y143" s="35"/>
    </row>
    <row r="144" spans="2:25" x14ac:dyDescent="0.2">
      <c r="B144" s="25">
        <v>108</v>
      </c>
      <c r="C144" s="36" t="str">
        <f>IF(B143&lt;'Умови та класичний графік'!$J$14,EDATE(C143,1),"")</f>
        <v/>
      </c>
      <c r="D144" s="36" t="str">
        <f>IF(B143&lt;'Умови та класичний графік'!$J$14,C143,"")</f>
        <v/>
      </c>
      <c r="E144" s="26" t="str">
        <f>IF(B143&lt;'Умови та класичний графік'!$J$14,C144-1,"")</f>
        <v/>
      </c>
      <c r="F144" s="37" t="str">
        <f>IF(B143&lt;'Умови та класичний графік'!$J$14,E144-D144+1,"")</f>
        <v/>
      </c>
      <c r="G144" s="100" t="str">
        <f>IF(B143&lt;'Умови та класичний графік'!$J$14,J144+K144+L144,"")</f>
        <v/>
      </c>
      <c r="H144" s="101"/>
      <c r="I144" s="32" t="str">
        <f>IF(B143&lt;'Умови та класичний графік'!$J$14,I143-J144,"")</f>
        <v/>
      </c>
      <c r="J144" s="32" t="str">
        <f>IF(B143&lt;'Умови та класичний графік'!$J$14,J143,"")</f>
        <v/>
      </c>
      <c r="K144" s="32" t="str">
        <f>IF(B143&lt;'Умови та класичний графік'!$J$14,((I143*'Умови та класичний графік'!$J$22)/365)*F144,"")</f>
        <v/>
      </c>
      <c r="L144" s="30" t="str">
        <f>IF(B143&lt;'Умови та класичний графік'!$J$14,SUM(M144:V144),"")</f>
        <v/>
      </c>
      <c r="M144" s="38"/>
      <c r="N144" s="39"/>
      <c r="O144" s="39"/>
      <c r="P144" s="32"/>
      <c r="Q144" s="40"/>
      <c r="R144" s="40"/>
      <c r="S144" s="41"/>
      <c r="T144" s="41"/>
      <c r="U144" s="33" t="str">
        <f>IF(B143&lt;'Умови та класичний графік'!$J$14,('Умови та класичний графік'!$J$15*$N$20)+(I144*$N$21),"")</f>
        <v/>
      </c>
      <c r="V144" s="41"/>
      <c r="W144" s="43" t="str">
        <f>IF(B143&lt;'Умови та класичний графік'!$J$14,XIRR($G$36:G144,$C$36:C144,0),"")</f>
        <v/>
      </c>
      <c r="X144" s="42"/>
      <c r="Y144" s="35"/>
    </row>
    <row r="145" spans="2:25" x14ac:dyDescent="0.2">
      <c r="B145" s="25">
        <v>109</v>
      </c>
      <c r="C145" s="36" t="str">
        <f>IF(B144&lt;'Умови та класичний графік'!$J$14,EDATE(C144,1),"")</f>
        <v/>
      </c>
      <c r="D145" s="36" t="str">
        <f>IF(B144&lt;'Умови та класичний графік'!$J$14,C144,"")</f>
        <v/>
      </c>
      <c r="E145" s="26" t="str">
        <f>IF(B144&lt;'Умови та класичний графік'!$J$14,C145-1,"")</f>
        <v/>
      </c>
      <c r="F145" s="37" t="str">
        <f>IF(B144&lt;'Умови та класичний графік'!$J$14,E145-D145+1,"")</f>
        <v/>
      </c>
      <c r="G145" s="100" t="str">
        <f>IF(B144&lt;'Умови та класичний графік'!$J$14,J145+K145+L145,"")</f>
        <v/>
      </c>
      <c r="H145" s="101"/>
      <c r="I145" s="32" t="str">
        <f>IF(B144&lt;'Умови та класичний графік'!$J$14,I144-J145,"")</f>
        <v/>
      </c>
      <c r="J145" s="32" t="str">
        <f>IF(B144&lt;'Умови та класичний графік'!$J$14,J144,"")</f>
        <v/>
      </c>
      <c r="K145" s="32" t="str">
        <f>IF(B144&lt;'Умови та класичний графік'!$J$14,((I144*'Умови та класичний графік'!$J$22)/365)*F145,"")</f>
        <v/>
      </c>
      <c r="L145" s="30" t="str">
        <f>IF(B144&lt;'Умови та класичний графік'!$J$14,SUM(M145:V145),"")</f>
        <v/>
      </c>
      <c r="M145" s="38"/>
      <c r="N145" s="39"/>
      <c r="O145" s="39"/>
      <c r="P145" s="32"/>
      <c r="Q145" s="40"/>
      <c r="R145" s="40"/>
      <c r="S145" s="41"/>
      <c r="T145" s="41"/>
      <c r="U145" s="41"/>
      <c r="V145" s="41"/>
      <c r="W145" s="43" t="str">
        <f>IF(B144&lt;'Умови та класичний графік'!$J$14,XIRR($G$36:G145,$C$36:C145,0),"")</f>
        <v/>
      </c>
      <c r="X145" s="42"/>
      <c r="Y145" s="35"/>
    </row>
    <row r="146" spans="2:25" x14ac:dyDescent="0.2">
      <c r="B146" s="25">
        <v>110</v>
      </c>
      <c r="C146" s="36" t="str">
        <f>IF(B145&lt;'Умови та класичний графік'!$J$14,EDATE(C145,1),"")</f>
        <v/>
      </c>
      <c r="D146" s="36" t="str">
        <f>IF(B145&lt;'Умови та класичний графік'!$J$14,C145,"")</f>
        <v/>
      </c>
      <c r="E146" s="26" t="str">
        <f>IF(B145&lt;'Умови та класичний графік'!$J$14,C146-1,"")</f>
        <v/>
      </c>
      <c r="F146" s="37" t="str">
        <f>IF(B145&lt;'Умови та класичний графік'!$J$14,E146-D146+1,"")</f>
        <v/>
      </c>
      <c r="G146" s="100" t="str">
        <f>IF(B145&lt;'Умови та класичний графік'!$J$14,J146+K146+L146,"")</f>
        <v/>
      </c>
      <c r="H146" s="101"/>
      <c r="I146" s="32" t="str">
        <f>IF(B145&lt;'Умови та класичний графік'!$J$14,I145-J146,"")</f>
        <v/>
      </c>
      <c r="J146" s="32" t="str">
        <f>IF(B145&lt;'Умови та класичний графік'!$J$14,J145,"")</f>
        <v/>
      </c>
      <c r="K146" s="32" t="str">
        <f>IF(B145&lt;'Умови та класичний графік'!$J$14,((I145*'Умови та класичний графік'!$J$22)/365)*F146,"")</f>
        <v/>
      </c>
      <c r="L146" s="30" t="str">
        <f>IF(B145&lt;'Умови та класичний графік'!$J$14,SUM(M146:V146),"")</f>
        <v/>
      </c>
      <c r="M146" s="38"/>
      <c r="N146" s="39"/>
      <c r="O146" s="39"/>
      <c r="P146" s="32"/>
      <c r="Q146" s="40"/>
      <c r="R146" s="40"/>
      <c r="S146" s="41"/>
      <c r="T146" s="41"/>
      <c r="U146" s="41"/>
      <c r="V146" s="41"/>
      <c r="W146" s="43" t="str">
        <f>IF(B145&lt;'Умови та класичний графік'!$J$14,XIRR($G$36:G146,$C$36:C146,0),"")</f>
        <v/>
      </c>
      <c r="X146" s="42"/>
      <c r="Y146" s="35"/>
    </row>
    <row r="147" spans="2:25" x14ac:dyDescent="0.2">
      <c r="B147" s="25">
        <v>111</v>
      </c>
      <c r="C147" s="36" t="str">
        <f>IF(B146&lt;'Умови та класичний графік'!$J$14,EDATE(C146,1),"")</f>
        <v/>
      </c>
      <c r="D147" s="36" t="str">
        <f>IF(B146&lt;'Умови та класичний графік'!$J$14,C146,"")</f>
        <v/>
      </c>
      <c r="E147" s="26" t="str">
        <f>IF(B146&lt;'Умови та класичний графік'!$J$14,C147-1,"")</f>
        <v/>
      </c>
      <c r="F147" s="37" t="str">
        <f>IF(B146&lt;'Умови та класичний графік'!$J$14,E147-D147+1,"")</f>
        <v/>
      </c>
      <c r="G147" s="100" t="str">
        <f>IF(B146&lt;'Умови та класичний графік'!$J$14,J147+K147+L147,"")</f>
        <v/>
      </c>
      <c r="H147" s="101"/>
      <c r="I147" s="32" t="str">
        <f>IF(B146&lt;'Умови та класичний графік'!$J$14,I146-J147,"")</f>
        <v/>
      </c>
      <c r="J147" s="32" t="str">
        <f>IF(B146&lt;'Умови та класичний графік'!$J$14,J146,"")</f>
        <v/>
      </c>
      <c r="K147" s="32" t="str">
        <f>IF(B146&lt;'Умови та класичний графік'!$J$14,((I146*'Умови та класичний графік'!$J$22)/365)*F147,"")</f>
        <v/>
      </c>
      <c r="L147" s="30" t="str">
        <f>IF(B146&lt;'Умови та класичний графік'!$J$14,SUM(M147:V147),"")</f>
        <v/>
      </c>
      <c r="M147" s="38"/>
      <c r="N147" s="39"/>
      <c r="O147" s="39"/>
      <c r="P147" s="32"/>
      <c r="Q147" s="40"/>
      <c r="R147" s="40"/>
      <c r="S147" s="41"/>
      <c r="T147" s="41"/>
      <c r="U147" s="41"/>
      <c r="V147" s="41"/>
      <c r="W147" s="43" t="str">
        <f>IF(B146&lt;'Умови та класичний графік'!$J$14,XIRR($G$36:G147,$C$36:C147,0),"")</f>
        <v/>
      </c>
      <c r="X147" s="42"/>
      <c r="Y147" s="35"/>
    </row>
    <row r="148" spans="2:25" x14ac:dyDescent="0.2">
      <c r="B148" s="25">
        <v>112</v>
      </c>
      <c r="C148" s="36" t="str">
        <f>IF(B147&lt;'Умови та класичний графік'!$J$14,EDATE(C147,1),"")</f>
        <v/>
      </c>
      <c r="D148" s="36" t="str">
        <f>IF(B147&lt;'Умови та класичний графік'!$J$14,C147,"")</f>
        <v/>
      </c>
      <c r="E148" s="26" t="str">
        <f>IF(B147&lt;'Умови та класичний графік'!$J$14,C148-1,"")</f>
        <v/>
      </c>
      <c r="F148" s="37" t="str">
        <f>IF(B147&lt;'Умови та класичний графік'!$J$14,E148-D148+1,"")</f>
        <v/>
      </c>
      <c r="G148" s="100" t="str">
        <f>IF(B147&lt;'Умови та класичний графік'!$J$14,J148+K148+L148,"")</f>
        <v/>
      </c>
      <c r="H148" s="101"/>
      <c r="I148" s="32" t="str">
        <f>IF(B147&lt;'Умови та класичний графік'!$J$14,I147-J148,"")</f>
        <v/>
      </c>
      <c r="J148" s="32" t="str">
        <f>IF(B147&lt;'Умови та класичний графік'!$J$14,J147,"")</f>
        <v/>
      </c>
      <c r="K148" s="32" t="str">
        <f>IF(B147&lt;'Умови та класичний графік'!$J$14,((I147*'Умови та класичний графік'!$J$22)/365)*F148,"")</f>
        <v/>
      </c>
      <c r="L148" s="30" t="str">
        <f>IF(B147&lt;'Умови та класичний графік'!$J$14,SUM(M148:V148),"")</f>
        <v/>
      </c>
      <c r="M148" s="38"/>
      <c r="N148" s="39"/>
      <c r="O148" s="39"/>
      <c r="P148" s="32"/>
      <c r="Q148" s="40"/>
      <c r="R148" s="40"/>
      <c r="S148" s="41"/>
      <c r="T148" s="41"/>
      <c r="U148" s="41"/>
      <c r="V148" s="41"/>
      <c r="W148" s="43" t="str">
        <f>IF(B147&lt;'Умови та класичний графік'!$J$14,XIRR($G$36:G148,$C$36:C148,0),"")</f>
        <v/>
      </c>
      <c r="X148" s="42"/>
      <c r="Y148" s="35"/>
    </row>
    <row r="149" spans="2:25" x14ac:dyDescent="0.2">
      <c r="B149" s="25">
        <v>113</v>
      </c>
      <c r="C149" s="36" t="str">
        <f>IF(B148&lt;'Умови та класичний графік'!$J$14,EDATE(C148,1),"")</f>
        <v/>
      </c>
      <c r="D149" s="36" t="str">
        <f>IF(B148&lt;'Умови та класичний графік'!$J$14,C148,"")</f>
        <v/>
      </c>
      <c r="E149" s="26" t="str">
        <f>IF(B148&lt;'Умови та класичний графік'!$J$14,C149-1,"")</f>
        <v/>
      </c>
      <c r="F149" s="37" t="str">
        <f>IF(B148&lt;'Умови та класичний графік'!$J$14,E149-D149+1,"")</f>
        <v/>
      </c>
      <c r="G149" s="100" t="str">
        <f>IF(B148&lt;'Умови та класичний графік'!$J$14,J149+K149+L149,"")</f>
        <v/>
      </c>
      <c r="H149" s="101"/>
      <c r="I149" s="32" t="str">
        <f>IF(B148&lt;'Умови та класичний графік'!$J$14,I148-J149,"")</f>
        <v/>
      </c>
      <c r="J149" s="32" t="str">
        <f>IF(B148&lt;'Умови та класичний графік'!$J$14,J148,"")</f>
        <v/>
      </c>
      <c r="K149" s="32" t="str">
        <f>IF(B148&lt;'Умови та класичний графік'!$J$14,((I148*'Умови та класичний графік'!$J$22)/365)*F149,"")</f>
        <v/>
      </c>
      <c r="L149" s="30" t="str">
        <f>IF(B148&lt;'Умови та класичний графік'!$J$14,SUM(M149:V149),"")</f>
        <v/>
      </c>
      <c r="M149" s="38"/>
      <c r="N149" s="39"/>
      <c r="O149" s="39"/>
      <c r="P149" s="32"/>
      <c r="Q149" s="40"/>
      <c r="R149" s="40"/>
      <c r="S149" s="41"/>
      <c r="T149" s="41"/>
      <c r="U149" s="41"/>
      <c r="V149" s="41"/>
      <c r="W149" s="43" t="str">
        <f>IF(B148&lt;'Умови та класичний графік'!$J$14,XIRR($G$36:G149,$C$36:C149,0),"")</f>
        <v/>
      </c>
      <c r="X149" s="42"/>
      <c r="Y149" s="35"/>
    </row>
    <row r="150" spans="2:25" x14ac:dyDescent="0.2">
      <c r="B150" s="25">
        <v>114</v>
      </c>
      <c r="C150" s="36" t="str">
        <f>IF(B149&lt;'Умови та класичний графік'!$J$14,EDATE(C149,1),"")</f>
        <v/>
      </c>
      <c r="D150" s="36" t="str">
        <f>IF(B149&lt;'Умови та класичний графік'!$J$14,C149,"")</f>
        <v/>
      </c>
      <c r="E150" s="26" t="str">
        <f>IF(B149&lt;'Умови та класичний графік'!$J$14,C150-1,"")</f>
        <v/>
      </c>
      <c r="F150" s="37" t="str">
        <f>IF(B149&lt;'Умови та класичний графік'!$J$14,E150-D150+1,"")</f>
        <v/>
      </c>
      <c r="G150" s="100" t="str">
        <f>IF(B149&lt;'Умови та класичний графік'!$J$14,J150+K150+L150,"")</f>
        <v/>
      </c>
      <c r="H150" s="101"/>
      <c r="I150" s="32" t="str">
        <f>IF(B149&lt;'Умови та класичний графік'!$J$14,I149-J150,"")</f>
        <v/>
      </c>
      <c r="J150" s="32" t="str">
        <f>IF(B149&lt;'Умови та класичний графік'!$J$14,J149,"")</f>
        <v/>
      </c>
      <c r="K150" s="32" t="str">
        <f>IF(B149&lt;'Умови та класичний графік'!$J$14,((I149*'Умови та класичний графік'!$J$22)/365)*F150,"")</f>
        <v/>
      </c>
      <c r="L150" s="30" t="str">
        <f>IF(B149&lt;'Умови та класичний графік'!$J$14,SUM(M150:V150),"")</f>
        <v/>
      </c>
      <c r="M150" s="38"/>
      <c r="N150" s="39"/>
      <c r="O150" s="39"/>
      <c r="P150" s="32"/>
      <c r="Q150" s="40"/>
      <c r="R150" s="40"/>
      <c r="S150" s="41"/>
      <c r="T150" s="41"/>
      <c r="U150" s="41"/>
      <c r="V150" s="41"/>
      <c r="W150" s="43" t="str">
        <f>IF(B149&lt;'Умови та класичний графік'!$J$14,XIRR($G$36:G150,$C$36:C150,0),"")</f>
        <v/>
      </c>
      <c r="X150" s="42"/>
      <c r="Y150" s="35"/>
    </row>
    <row r="151" spans="2:25" x14ac:dyDescent="0.2">
      <c r="B151" s="25">
        <v>115</v>
      </c>
      <c r="C151" s="36" t="str">
        <f>IF(B150&lt;'Умови та класичний графік'!$J$14,EDATE(C150,1),"")</f>
        <v/>
      </c>
      <c r="D151" s="36" t="str">
        <f>IF(B150&lt;'Умови та класичний графік'!$J$14,C150,"")</f>
        <v/>
      </c>
      <c r="E151" s="26" t="str">
        <f>IF(B150&lt;'Умови та класичний графік'!$J$14,C151-1,"")</f>
        <v/>
      </c>
      <c r="F151" s="37" t="str">
        <f>IF(B150&lt;'Умови та класичний графік'!$J$14,E151-D151+1,"")</f>
        <v/>
      </c>
      <c r="G151" s="100" t="str">
        <f>IF(B150&lt;'Умови та класичний графік'!$J$14,J151+K151+L151,"")</f>
        <v/>
      </c>
      <c r="H151" s="101"/>
      <c r="I151" s="32" t="str">
        <f>IF(B150&lt;'Умови та класичний графік'!$J$14,I150-J151,"")</f>
        <v/>
      </c>
      <c r="J151" s="32" t="str">
        <f>IF(B150&lt;'Умови та класичний графік'!$J$14,J150,"")</f>
        <v/>
      </c>
      <c r="K151" s="32" t="str">
        <f>IF(B150&lt;'Умови та класичний графік'!$J$14,((I150*'Умови та класичний графік'!$J$22)/365)*F151,"")</f>
        <v/>
      </c>
      <c r="L151" s="30" t="str">
        <f>IF(B150&lt;'Умови та класичний графік'!$J$14,SUM(M151:V151),"")</f>
        <v/>
      </c>
      <c r="M151" s="38"/>
      <c r="N151" s="39"/>
      <c r="O151" s="39"/>
      <c r="P151" s="32"/>
      <c r="Q151" s="40"/>
      <c r="R151" s="40"/>
      <c r="S151" s="41"/>
      <c r="T151" s="41"/>
      <c r="U151" s="41"/>
      <c r="V151" s="41"/>
      <c r="W151" s="43" t="str">
        <f>IF(B150&lt;'Умови та класичний графік'!$J$14,XIRR($G$36:G151,$C$36:C151,0),"")</f>
        <v/>
      </c>
      <c r="X151" s="42"/>
      <c r="Y151" s="35"/>
    </row>
    <row r="152" spans="2:25" x14ac:dyDescent="0.2">
      <c r="B152" s="25">
        <v>116</v>
      </c>
      <c r="C152" s="36" t="str">
        <f>IF(B151&lt;'Умови та класичний графік'!$J$14,EDATE(C151,1),"")</f>
        <v/>
      </c>
      <c r="D152" s="36" t="str">
        <f>IF(B151&lt;'Умови та класичний графік'!$J$14,C151,"")</f>
        <v/>
      </c>
      <c r="E152" s="26" t="str">
        <f>IF(B151&lt;'Умови та класичний графік'!$J$14,C152-1,"")</f>
        <v/>
      </c>
      <c r="F152" s="37" t="str">
        <f>IF(B151&lt;'Умови та класичний графік'!$J$14,E152-D152+1,"")</f>
        <v/>
      </c>
      <c r="G152" s="100" t="str">
        <f>IF(B151&lt;'Умови та класичний графік'!$J$14,J152+K152+L152,"")</f>
        <v/>
      </c>
      <c r="H152" s="101"/>
      <c r="I152" s="32" t="str">
        <f>IF(B151&lt;'Умови та класичний графік'!$J$14,I151-J152,"")</f>
        <v/>
      </c>
      <c r="J152" s="32" t="str">
        <f>IF(B151&lt;'Умови та класичний графік'!$J$14,J151,"")</f>
        <v/>
      </c>
      <c r="K152" s="32" t="str">
        <f>IF(B151&lt;'Умови та класичний графік'!$J$14,((I151*'Умови та класичний графік'!$J$22)/365)*F152,"")</f>
        <v/>
      </c>
      <c r="L152" s="30" t="str">
        <f>IF(B151&lt;'Умови та класичний графік'!$J$14,SUM(M152:V152),"")</f>
        <v/>
      </c>
      <c r="M152" s="38"/>
      <c r="N152" s="39"/>
      <c r="O152" s="39"/>
      <c r="P152" s="32"/>
      <c r="Q152" s="40"/>
      <c r="R152" s="40"/>
      <c r="S152" s="41"/>
      <c r="T152" s="41"/>
      <c r="U152" s="41"/>
      <c r="V152" s="41"/>
      <c r="W152" s="43" t="str">
        <f>IF(B151&lt;'Умови та класичний графік'!$J$14,XIRR($G$36:G152,$C$36:C152,0),"")</f>
        <v/>
      </c>
      <c r="X152" s="42"/>
      <c r="Y152" s="35"/>
    </row>
    <row r="153" spans="2:25" x14ac:dyDescent="0.2">
      <c r="B153" s="25">
        <v>117</v>
      </c>
      <c r="C153" s="36" t="str">
        <f>IF(B152&lt;'Умови та класичний графік'!$J$14,EDATE(C152,1),"")</f>
        <v/>
      </c>
      <c r="D153" s="36" t="str">
        <f>IF(B152&lt;'Умови та класичний графік'!$J$14,C152,"")</f>
        <v/>
      </c>
      <c r="E153" s="26" t="str">
        <f>IF(B152&lt;'Умови та класичний графік'!$J$14,C153-1,"")</f>
        <v/>
      </c>
      <c r="F153" s="37" t="str">
        <f>IF(B152&lt;'Умови та класичний графік'!$J$14,E153-D153+1,"")</f>
        <v/>
      </c>
      <c r="G153" s="100" t="str">
        <f>IF(B152&lt;'Умови та класичний графік'!$J$14,J153+K153+L153,"")</f>
        <v/>
      </c>
      <c r="H153" s="101"/>
      <c r="I153" s="32" t="str">
        <f>IF(B152&lt;'Умови та класичний графік'!$J$14,I152-J153,"")</f>
        <v/>
      </c>
      <c r="J153" s="32" t="str">
        <f>IF(B152&lt;'Умови та класичний графік'!$J$14,J152,"")</f>
        <v/>
      </c>
      <c r="K153" s="32" t="str">
        <f>IF(B152&lt;'Умови та класичний графік'!$J$14,((I152*'Умови та класичний графік'!$J$22)/365)*F153,"")</f>
        <v/>
      </c>
      <c r="L153" s="30" t="str">
        <f>IF(B152&lt;'Умови та класичний графік'!$J$14,SUM(M153:V153),"")</f>
        <v/>
      </c>
      <c r="M153" s="38"/>
      <c r="N153" s="39"/>
      <c r="O153" s="39"/>
      <c r="P153" s="32"/>
      <c r="Q153" s="40"/>
      <c r="R153" s="40"/>
      <c r="S153" s="41"/>
      <c r="T153" s="41"/>
      <c r="U153" s="41"/>
      <c r="V153" s="41"/>
      <c r="W153" s="43" t="str">
        <f>IF(B152&lt;'Умови та класичний графік'!$J$14,XIRR($G$36:G153,$C$36:C153,0),"")</f>
        <v/>
      </c>
      <c r="X153" s="42"/>
      <c r="Y153" s="35"/>
    </row>
    <row r="154" spans="2:25" x14ac:dyDescent="0.2">
      <c r="B154" s="25">
        <v>118</v>
      </c>
      <c r="C154" s="36" t="str">
        <f>IF(B153&lt;'Умови та класичний графік'!$J$14,EDATE(C153,1),"")</f>
        <v/>
      </c>
      <c r="D154" s="36" t="str">
        <f>IF(B153&lt;'Умови та класичний графік'!$J$14,C153,"")</f>
        <v/>
      </c>
      <c r="E154" s="26" t="str">
        <f>IF(B153&lt;'Умови та класичний графік'!$J$14,C154-1,"")</f>
        <v/>
      </c>
      <c r="F154" s="37" t="str">
        <f>IF(B153&lt;'Умови та класичний графік'!$J$14,E154-D154+1,"")</f>
        <v/>
      </c>
      <c r="G154" s="100" t="str">
        <f>IF(B153&lt;'Умови та класичний графік'!$J$14,J154+K154+L154,"")</f>
        <v/>
      </c>
      <c r="H154" s="101"/>
      <c r="I154" s="32" t="str">
        <f>IF(B153&lt;'Умови та класичний графік'!$J$14,I153-J154,"")</f>
        <v/>
      </c>
      <c r="J154" s="32" t="str">
        <f>IF(B153&lt;'Умови та класичний графік'!$J$14,J153,"")</f>
        <v/>
      </c>
      <c r="K154" s="32" t="str">
        <f>IF(B153&lt;'Умови та класичний графік'!$J$14,((I153*'Умови та класичний графік'!$J$22)/365)*F154,"")</f>
        <v/>
      </c>
      <c r="L154" s="30" t="str">
        <f>IF(B153&lt;'Умови та класичний графік'!$J$14,SUM(M154:V154),"")</f>
        <v/>
      </c>
      <c r="M154" s="38"/>
      <c r="N154" s="39"/>
      <c r="O154" s="39"/>
      <c r="P154" s="32"/>
      <c r="Q154" s="40"/>
      <c r="R154" s="40"/>
      <c r="S154" s="41"/>
      <c r="T154" s="41"/>
      <c r="U154" s="41"/>
      <c r="V154" s="41"/>
      <c r="W154" s="43" t="str">
        <f>IF(B153&lt;'Умови та класичний графік'!$J$14,XIRR($G$36:G154,$C$36:C154,0),"")</f>
        <v/>
      </c>
      <c r="X154" s="42"/>
      <c r="Y154" s="35"/>
    </row>
    <row r="155" spans="2:25" x14ac:dyDescent="0.2">
      <c r="B155" s="25">
        <v>119</v>
      </c>
      <c r="C155" s="36" t="str">
        <f>IF(B154&lt;'Умови та класичний графік'!$J$14,EDATE(C154,1),"")</f>
        <v/>
      </c>
      <c r="D155" s="36" t="str">
        <f>IF(B154&lt;'Умови та класичний графік'!$J$14,C154,"")</f>
        <v/>
      </c>
      <c r="E155" s="26" t="str">
        <f>IF(B154&lt;'Умови та класичний графік'!$J$14,C155-1,"")</f>
        <v/>
      </c>
      <c r="F155" s="37" t="str">
        <f>IF(B154&lt;'Умови та класичний графік'!$J$14,E155-D155+1,"")</f>
        <v/>
      </c>
      <c r="G155" s="100" t="str">
        <f>IF(B154&lt;'Умови та класичний графік'!$J$14,J155+K155+L155,"")</f>
        <v/>
      </c>
      <c r="H155" s="101"/>
      <c r="I155" s="32" t="str">
        <f>IF(B154&lt;'Умови та класичний графік'!$J$14,I154-J155,"")</f>
        <v/>
      </c>
      <c r="J155" s="32" t="str">
        <f>IF(B154&lt;'Умови та класичний графік'!$J$14,J154,"")</f>
        <v/>
      </c>
      <c r="K155" s="32" t="str">
        <f>IF(B154&lt;'Умови та класичний графік'!$J$14,((I154*'Умови та класичний графік'!$J$22)/365)*F155,"")</f>
        <v/>
      </c>
      <c r="L155" s="30" t="str">
        <f>IF(B154&lt;'Умови та класичний графік'!$J$14,SUM(M155:V155),"")</f>
        <v/>
      </c>
      <c r="M155" s="38"/>
      <c r="N155" s="39"/>
      <c r="O155" s="39"/>
      <c r="P155" s="32"/>
      <c r="Q155" s="40"/>
      <c r="R155" s="40"/>
      <c r="S155" s="41"/>
      <c r="T155" s="41"/>
      <c r="U155" s="41"/>
      <c r="V155" s="41"/>
      <c r="W155" s="43" t="str">
        <f>IF(B154&lt;'Умови та класичний графік'!$J$14,XIRR($G$36:G155,$C$36:C155,0),"")</f>
        <v/>
      </c>
      <c r="X155" s="42"/>
      <c r="Y155" s="35"/>
    </row>
    <row r="156" spans="2:25" x14ac:dyDescent="0.2">
      <c r="B156" s="25">
        <v>120</v>
      </c>
      <c r="C156" s="36" t="str">
        <f>IF(B155&lt;'Умови та класичний графік'!$J$14,EDATE(C155,1),"")</f>
        <v/>
      </c>
      <c r="D156" s="36" t="str">
        <f>IF(B155&lt;'Умови та класичний графік'!$J$14,C155,"")</f>
        <v/>
      </c>
      <c r="E156" s="26" t="str">
        <f>IF(B155&lt;'Умови та класичний графік'!$J$14,C156-1,"")</f>
        <v/>
      </c>
      <c r="F156" s="37" t="str">
        <f>IF(B155&lt;'Умови та класичний графік'!$J$14,E156-D156+1,"")</f>
        <v/>
      </c>
      <c r="G156" s="100" t="str">
        <f>IF(B155&lt;'Умови та класичний графік'!$J$14,J156+K156+L156,"")</f>
        <v/>
      </c>
      <c r="H156" s="101"/>
      <c r="I156" s="32" t="str">
        <f>IF(B155&lt;'Умови та класичний графік'!$J$14,I155-J156,"")</f>
        <v/>
      </c>
      <c r="J156" s="32" t="str">
        <f>IF(B155&lt;'Умови та класичний графік'!$J$14,J155,"")</f>
        <v/>
      </c>
      <c r="K156" s="32" t="str">
        <f>IF(B155&lt;'Умови та класичний графік'!$J$14,((I155*'Умови та класичний графік'!$J$22)/365)*F156,"")</f>
        <v/>
      </c>
      <c r="L156" s="30" t="str">
        <f>IF(B155&lt;'Умови та класичний графік'!$J$14,SUM(M156:V156),"")</f>
        <v/>
      </c>
      <c r="M156" s="38"/>
      <c r="N156" s="39"/>
      <c r="O156" s="39"/>
      <c r="P156" s="32"/>
      <c r="Q156" s="40"/>
      <c r="R156" s="40"/>
      <c r="S156" s="41"/>
      <c r="T156" s="41"/>
      <c r="U156" s="33" t="str">
        <f>IF(B155&lt;'Умови та класичний графік'!$J$14,('Умови та класичний графік'!$J$15*$N$20)+(I156*$N$21),"")</f>
        <v/>
      </c>
      <c r="V156" s="41"/>
      <c r="W156" s="43" t="str">
        <f>IF(B155&lt;'Умови та класичний графік'!$J$14,XIRR($G$36:G156,$C$36:C156,0),"")</f>
        <v/>
      </c>
      <c r="X156" s="42"/>
      <c r="Y156" s="35"/>
    </row>
    <row r="157" spans="2:25" x14ac:dyDescent="0.2">
      <c r="B157" s="25">
        <v>121</v>
      </c>
      <c r="C157" s="36" t="str">
        <f>IF(B156&lt;'Умови та класичний графік'!$J$14,EDATE(C156,1),"")</f>
        <v/>
      </c>
      <c r="D157" s="36" t="str">
        <f>IF(B156&lt;'Умови та класичний графік'!$J$14,C156,"")</f>
        <v/>
      </c>
      <c r="E157" s="26" t="str">
        <f>IF(B156&lt;'Умови та класичний графік'!$J$14,C157-1,"")</f>
        <v/>
      </c>
      <c r="F157" s="37" t="str">
        <f>IF(B156&lt;'Умови та класичний графік'!$J$14,E157-D157+1,"")</f>
        <v/>
      </c>
      <c r="G157" s="100" t="str">
        <f>IF(B156&lt;'Умови та класичний графік'!$J$14,J157+K157+L157,"")</f>
        <v/>
      </c>
      <c r="H157" s="101"/>
      <c r="I157" s="32" t="str">
        <f>IF(B156&lt;'Умови та класичний графік'!$J$14,I156-J157,"")</f>
        <v/>
      </c>
      <c r="J157" s="32" t="str">
        <f>IF(B156&lt;'Умови та класичний графік'!$J$14,J156,"")</f>
        <v/>
      </c>
      <c r="K157" s="32" t="str">
        <f>IF(B156&lt;'Умови та класичний графік'!$J$14,((I156*'Умови та класичний графік'!$J$22)/365)*F157,"")</f>
        <v/>
      </c>
      <c r="L157" s="30" t="str">
        <f>IF(B156&lt;'Умови та класичний графік'!$J$14,SUM(M157:V157),"")</f>
        <v/>
      </c>
      <c r="M157" s="38"/>
      <c r="N157" s="39"/>
      <c r="O157" s="39"/>
      <c r="P157" s="32"/>
      <c r="Q157" s="40"/>
      <c r="R157" s="40"/>
      <c r="S157" s="41"/>
      <c r="T157" s="41"/>
      <c r="U157" s="41"/>
      <c r="V157" s="41"/>
      <c r="W157" s="43" t="str">
        <f>IF(B156&lt;'Умови та класичний графік'!$J$14,XIRR($G$36:G157,$C$36:C157,0),"")</f>
        <v/>
      </c>
      <c r="X157" s="42"/>
      <c r="Y157" s="35"/>
    </row>
    <row r="158" spans="2:25" x14ac:dyDescent="0.2">
      <c r="B158" s="25">
        <v>122</v>
      </c>
      <c r="C158" s="36" t="str">
        <f>IF(B157&lt;'Умови та класичний графік'!$J$14,EDATE(C157,1),"")</f>
        <v/>
      </c>
      <c r="D158" s="36" t="str">
        <f>IF(B157&lt;'Умови та класичний графік'!$J$14,C157,"")</f>
        <v/>
      </c>
      <c r="E158" s="26" t="str">
        <f>IF(B157&lt;'Умови та класичний графік'!$J$14,C158-1,"")</f>
        <v/>
      </c>
      <c r="F158" s="37" t="str">
        <f>IF(B157&lt;'Умови та класичний графік'!$J$14,E158-D158+1,"")</f>
        <v/>
      </c>
      <c r="G158" s="100" t="str">
        <f>IF(B157&lt;'Умови та класичний графік'!$J$14,J158+K158+L158,"")</f>
        <v/>
      </c>
      <c r="H158" s="101"/>
      <c r="I158" s="32" t="str">
        <f>IF(B157&lt;'Умови та класичний графік'!$J$14,I157-J158,"")</f>
        <v/>
      </c>
      <c r="J158" s="32" t="str">
        <f>IF(B157&lt;'Умови та класичний графік'!$J$14,J157,"")</f>
        <v/>
      </c>
      <c r="K158" s="32" t="str">
        <f>IF(B157&lt;'Умови та класичний графік'!$J$14,((I157*'Умови та класичний графік'!$J$22)/365)*F158,"")</f>
        <v/>
      </c>
      <c r="L158" s="30" t="str">
        <f>IF(B157&lt;'Умови та класичний графік'!$J$14,SUM(M158:V158),"")</f>
        <v/>
      </c>
      <c r="M158" s="38"/>
      <c r="N158" s="39"/>
      <c r="O158" s="39"/>
      <c r="P158" s="32"/>
      <c r="Q158" s="40"/>
      <c r="R158" s="40"/>
      <c r="S158" s="41"/>
      <c r="T158" s="41"/>
      <c r="U158" s="41"/>
      <c r="V158" s="41"/>
      <c r="W158" s="43" t="str">
        <f>IF(B157&lt;'Умови та класичний графік'!$J$14,XIRR($G$36:G158,$C$36:C158,0),"")</f>
        <v/>
      </c>
      <c r="X158" s="42"/>
      <c r="Y158" s="35"/>
    </row>
    <row r="159" spans="2:25" x14ac:dyDescent="0.2">
      <c r="B159" s="25">
        <v>123</v>
      </c>
      <c r="C159" s="36" t="str">
        <f>IF(B158&lt;'Умови та класичний графік'!$J$14,EDATE(C158,1),"")</f>
        <v/>
      </c>
      <c r="D159" s="36" t="str">
        <f>IF(B158&lt;'Умови та класичний графік'!$J$14,C158,"")</f>
        <v/>
      </c>
      <c r="E159" s="26" t="str">
        <f>IF(B158&lt;'Умови та класичний графік'!$J$14,C159-1,"")</f>
        <v/>
      </c>
      <c r="F159" s="37" t="str">
        <f>IF(B158&lt;'Умови та класичний графік'!$J$14,E159-D159+1,"")</f>
        <v/>
      </c>
      <c r="G159" s="100" t="str">
        <f>IF(B158&lt;'Умови та класичний графік'!$J$14,J159+K159+L159,"")</f>
        <v/>
      </c>
      <c r="H159" s="101"/>
      <c r="I159" s="32" t="str">
        <f>IF(B158&lt;'Умови та класичний графік'!$J$14,I158-J159,"")</f>
        <v/>
      </c>
      <c r="J159" s="32" t="str">
        <f>IF(B158&lt;'Умови та класичний графік'!$J$14,J158,"")</f>
        <v/>
      </c>
      <c r="K159" s="32" t="str">
        <f>IF(B158&lt;'Умови та класичний графік'!$J$14,((I158*'Умови та класичний графік'!$J$22)/365)*F159,"")</f>
        <v/>
      </c>
      <c r="L159" s="30" t="str">
        <f>IF(B158&lt;'Умови та класичний графік'!$J$14,SUM(M159:V159),"")</f>
        <v/>
      </c>
      <c r="M159" s="38"/>
      <c r="N159" s="39"/>
      <c r="O159" s="39"/>
      <c r="P159" s="32"/>
      <c r="Q159" s="40"/>
      <c r="R159" s="40"/>
      <c r="S159" s="41"/>
      <c r="T159" s="41"/>
      <c r="U159" s="41"/>
      <c r="V159" s="41"/>
      <c r="W159" s="43" t="str">
        <f>IF(B158&lt;'Умови та класичний графік'!$J$14,XIRR($G$36:G159,$C$36:C159,0),"")</f>
        <v/>
      </c>
      <c r="X159" s="42"/>
      <c r="Y159" s="35"/>
    </row>
    <row r="160" spans="2:25" x14ac:dyDescent="0.2">
      <c r="B160" s="25">
        <v>124</v>
      </c>
      <c r="C160" s="36" t="str">
        <f>IF(B159&lt;'Умови та класичний графік'!$J$14,EDATE(C159,1),"")</f>
        <v/>
      </c>
      <c r="D160" s="36" t="str">
        <f>IF(B159&lt;'Умови та класичний графік'!$J$14,C159,"")</f>
        <v/>
      </c>
      <c r="E160" s="26" t="str">
        <f>IF(B159&lt;'Умови та класичний графік'!$J$14,C160-1,"")</f>
        <v/>
      </c>
      <c r="F160" s="37" t="str">
        <f>IF(B159&lt;'Умови та класичний графік'!$J$14,E160-D160+1,"")</f>
        <v/>
      </c>
      <c r="G160" s="100" t="str">
        <f>IF(B159&lt;'Умови та класичний графік'!$J$14,J160+K160+L160,"")</f>
        <v/>
      </c>
      <c r="H160" s="101"/>
      <c r="I160" s="32" t="str">
        <f>IF(B159&lt;'Умови та класичний графік'!$J$14,I159-J160,"")</f>
        <v/>
      </c>
      <c r="J160" s="32" t="str">
        <f>IF(B159&lt;'Умови та класичний графік'!$J$14,J159,"")</f>
        <v/>
      </c>
      <c r="K160" s="32" t="str">
        <f>IF(B159&lt;'Умови та класичний графік'!$J$14,((I159*'Умови та класичний графік'!$J$22)/365)*F160,"")</f>
        <v/>
      </c>
      <c r="L160" s="30" t="str">
        <f>IF(B159&lt;'Умови та класичний графік'!$J$14,SUM(M160:V160),"")</f>
        <v/>
      </c>
      <c r="M160" s="38"/>
      <c r="N160" s="39"/>
      <c r="O160" s="39"/>
      <c r="P160" s="32"/>
      <c r="Q160" s="40"/>
      <c r="R160" s="40"/>
      <c r="S160" s="41"/>
      <c r="T160" s="41"/>
      <c r="U160" s="41"/>
      <c r="V160" s="41"/>
      <c r="W160" s="43" t="str">
        <f>IF(B159&lt;'Умови та класичний графік'!$J$14,XIRR($G$36:G160,$C$36:C160,0),"")</f>
        <v/>
      </c>
      <c r="X160" s="42"/>
      <c r="Y160" s="35"/>
    </row>
    <row r="161" spans="2:25" x14ac:dyDescent="0.2">
      <c r="B161" s="25">
        <v>125</v>
      </c>
      <c r="C161" s="36" t="str">
        <f>IF(B160&lt;'Умови та класичний графік'!$J$14,EDATE(C160,1),"")</f>
        <v/>
      </c>
      <c r="D161" s="36" t="str">
        <f>IF(B160&lt;'Умови та класичний графік'!$J$14,C160,"")</f>
        <v/>
      </c>
      <c r="E161" s="26" t="str">
        <f>IF(B160&lt;'Умови та класичний графік'!$J$14,C161-1,"")</f>
        <v/>
      </c>
      <c r="F161" s="37" t="str">
        <f>IF(B160&lt;'Умови та класичний графік'!$J$14,E161-D161+1,"")</f>
        <v/>
      </c>
      <c r="G161" s="100" t="str">
        <f>IF(B160&lt;'Умови та класичний графік'!$J$14,J161+K161+L161,"")</f>
        <v/>
      </c>
      <c r="H161" s="101"/>
      <c r="I161" s="32" t="str">
        <f>IF(B160&lt;'Умови та класичний графік'!$J$14,I160-J161,"")</f>
        <v/>
      </c>
      <c r="J161" s="32" t="str">
        <f>IF(B160&lt;'Умови та класичний графік'!$J$14,J160,"")</f>
        <v/>
      </c>
      <c r="K161" s="32" t="str">
        <f>IF(B160&lt;'Умови та класичний графік'!$J$14,((I160*'Умови та класичний графік'!$J$22)/365)*F161,"")</f>
        <v/>
      </c>
      <c r="L161" s="30" t="str">
        <f>IF(B160&lt;'Умови та класичний графік'!$J$14,SUM(M161:V161),"")</f>
        <v/>
      </c>
      <c r="M161" s="38"/>
      <c r="N161" s="39"/>
      <c r="O161" s="39"/>
      <c r="P161" s="32"/>
      <c r="Q161" s="40"/>
      <c r="R161" s="40"/>
      <c r="S161" s="41"/>
      <c r="T161" s="41"/>
      <c r="U161" s="41"/>
      <c r="V161" s="41"/>
      <c r="W161" s="43" t="str">
        <f>IF(B160&lt;'Умови та класичний графік'!$J$14,XIRR($G$36:G161,$C$36:C161,0),"")</f>
        <v/>
      </c>
      <c r="X161" s="42"/>
      <c r="Y161" s="35"/>
    </row>
    <row r="162" spans="2:25" x14ac:dyDescent="0.2">
      <c r="B162" s="25">
        <v>126</v>
      </c>
      <c r="C162" s="36" t="str">
        <f>IF(B161&lt;'Умови та класичний графік'!$J$14,EDATE(C161,1),"")</f>
        <v/>
      </c>
      <c r="D162" s="36" t="str">
        <f>IF(B161&lt;'Умови та класичний графік'!$J$14,C161,"")</f>
        <v/>
      </c>
      <c r="E162" s="26" t="str">
        <f>IF(B161&lt;'Умови та класичний графік'!$J$14,C162-1,"")</f>
        <v/>
      </c>
      <c r="F162" s="37" t="str">
        <f>IF(B161&lt;'Умови та класичний графік'!$J$14,E162-D162+1,"")</f>
        <v/>
      </c>
      <c r="G162" s="100" t="str">
        <f>IF(B161&lt;'Умови та класичний графік'!$J$14,J162+K162+L162,"")</f>
        <v/>
      </c>
      <c r="H162" s="101"/>
      <c r="I162" s="32" t="str">
        <f>IF(B161&lt;'Умови та класичний графік'!$J$14,I161-J162,"")</f>
        <v/>
      </c>
      <c r="J162" s="32" t="str">
        <f>IF(B161&lt;'Умови та класичний графік'!$J$14,J161,"")</f>
        <v/>
      </c>
      <c r="K162" s="32" t="str">
        <f>IF(B161&lt;'Умови та класичний графік'!$J$14,((I161*'Умови та класичний графік'!$J$22)/365)*F162,"")</f>
        <v/>
      </c>
      <c r="L162" s="30" t="str">
        <f>IF(B161&lt;'Умови та класичний графік'!$J$14,SUM(M162:V162),"")</f>
        <v/>
      </c>
      <c r="M162" s="38"/>
      <c r="N162" s="39"/>
      <c r="O162" s="39"/>
      <c r="P162" s="32"/>
      <c r="Q162" s="40"/>
      <c r="R162" s="40"/>
      <c r="S162" s="41"/>
      <c r="T162" s="41"/>
      <c r="U162" s="41"/>
      <c r="V162" s="41"/>
      <c r="W162" s="43" t="str">
        <f>IF(B161&lt;'Умови та класичний графік'!$J$14,XIRR($G$36:G162,$C$36:C162,0),"")</f>
        <v/>
      </c>
      <c r="X162" s="42"/>
      <c r="Y162" s="35"/>
    </row>
    <row r="163" spans="2:25" x14ac:dyDescent="0.2">
      <c r="B163" s="25">
        <v>127</v>
      </c>
      <c r="C163" s="36" t="str">
        <f>IF(B162&lt;'Умови та класичний графік'!$J$14,EDATE(C162,1),"")</f>
        <v/>
      </c>
      <c r="D163" s="36" t="str">
        <f>IF(B162&lt;'Умови та класичний графік'!$J$14,C162,"")</f>
        <v/>
      </c>
      <c r="E163" s="26" t="str">
        <f>IF(B162&lt;'Умови та класичний графік'!$J$14,C163-1,"")</f>
        <v/>
      </c>
      <c r="F163" s="37" t="str">
        <f>IF(B162&lt;'Умови та класичний графік'!$J$14,E163-D163+1,"")</f>
        <v/>
      </c>
      <c r="G163" s="100" t="str">
        <f>IF(B162&lt;'Умови та класичний графік'!$J$14,J163+K163+L163,"")</f>
        <v/>
      </c>
      <c r="H163" s="101"/>
      <c r="I163" s="32" t="str">
        <f>IF(B162&lt;'Умови та класичний графік'!$J$14,I162-J163,"")</f>
        <v/>
      </c>
      <c r="J163" s="32" t="str">
        <f>IF(B162&lt;'Умови та класичний графік'!$J$14,J162,"")</f>
        <v/>
      </c>
      <c r="K163" s="32" t="str">
        <f>IF(B162&lt;'Умови та класичний графік'!$J$14,((I162*'Умови та класичний графік'!$J$22)/365)*F163,"")</f>
        <v/>
      </c>
      <c r="L163" s="30" t="str">
        <f>IF(B162&lt;'Умови та класичний графік'!$J$14,SUM(M163:V163),"")</f>
        <v/>
      </c>
      <c r="M163" s="38"/>
      <c r="N163" s="39"/>
      <c r="O163" s="39"/>
      <c r="P163" s="32"/>
      <c r="Q163" s="40"/>
      <c r="R163" s="40"/>
      <c r="S163" s="41"/>
      <c r="T163" s="41"/>
      <c r="U163" s="41"/>
      <c r="V163" s="41"/>
      <c r="W163" s="43" t="str">
        <f>IF(B162&lt;'Умови та класичний графік'!$J$14,XIRR($G$36:G163,$C$36:C163,0),"")</f>
        <v/>
      </c>
      <c r="X163" s="42"/>
      <c r="Y163" s="35"/>
    </row>
    <row r="164" spans="2:25" x14ac:dyDescent="0.2">
      <c r="B164" s="25">
        <v>128</v>
      </c>
      <c r="C164" s="36" t="str">
        <f>IF(B163&lt;'Умови та класичний графік'!$J$14,EDATE(C163,1),"")</f>
        <v/>
      </c>
      <c r="D164" s="36" t="str">
        <f>IF(B163&lt;'Умови та класичний графік'!$J$14,C163,"")</f>
        <v/>
      </c>
      <c r="E164" s="26" t="str">
        <f>IF(B163&lt;'Умови та класичний графік'!$J$14,C164-1,"")</f>
        <v/>
      </c>
      <c r="F164" s="37" t="str">
        <f>IF(B163&lt;'Умови та класичний графік'!$J$14,E164-D164+1,"")</f>
        <v/>
      </c>
      <c r="G164" s="100" t="str">
        <f>IF(B163&lt;'Умови та класичний графік'!$J$14,J164+K164+L164,"")</f>
        <v/>
      </c>
      <c r="H164" s="101"/>
      <c r="I164" s="32" t="str">
        <f>IF(B163&lt;'Умови та класичний графік'!$J$14,I163-J164,"")</f>
        <v/>
      </c>
      <c r="J164" s="32" t="str">
        <f>IF(B163&lt;'Умови та класичний графік'!$J$14,J163,"")</f>
        <v/>
      </c>
      <c r="K164" s="32" t="str">
        <f>IF(B163&lt;'Умови та класичний графік'!$J$14,((I163*'Умови та класичний графік'!$J$22)/365)*F164,"")</f>
        <v/>
      </c>
      <c r="L164" s="30" t="str">
        <f>IF(B163&lt;'Умови та класичний графік'!$J$14,SUM(M164:V164),"")</f>
        <v/>
      </c>
      <c r="M164" s="38"/>
      <c r="N164" s="39"/>
      <c r="O164" s="39"/>
      <c r="P164" s="32"/>
      <c r="Q164" s="40"/>
      <c r="R164" s="40"/>
      <c r="S164" s="41"/>
      <c r="T164" s="41"/>
      <c r="U164" s="41"/>
      <c r="V164" s="41"/>
      <c r="W164" s="43" t="str">
        <f>IF(B163&lt;'Умови та класичний графік'!$J$14,XIRR($G$36:G164,$C$36:C164,0),"")</f>
        <v/>
      </c>
      <c r="X164" s="42"/>
      <c r="Y164" s="35"/>
    </row>
    <row r="165" spans="2:25" x14ac:dyDescent="0.2">
      <c r="B165" s="25">
        <v>129</v>
      </c>
      <c r="C165" s="36" t="str">
        <f>IF(B164&lt;'Умови та класичний графік'!$J$14,EDATE(C164,1),"")</f>
        <v/>
      </c>
      <c r="D165" s="36" t="str">
        <f>IF(B164&lt;'Умови та класичний графік'!$J$14,C164,"")</f>
        <v/>
      </c>
      <c r="E165" s="26" t="str">
        <f>IF(B164&lt;'Умови та класичний графік'!$J$14,C165-1,"")</f>
        <v/>
      </c>
      <c r="F165" s="37" t="str">
        <f>IF(B164&lt;'Умови та класичний графік'!$J$14,E165-D165+1,"")</f>
        <v/>
      </c>
      <c r="G165" s="100" t="str">
        <f>IF(B164&lt;'Умови та класичний графік'!$J$14,J165+K165+L165,"")</f>
        <v/>
      </c>
      <c r="H165" s="101"/>
      <c r="I165" s="32" t="str">
        <f>IF(B164&lt;'Умови та класичний графік'!$J$14,I164-J165,"")</f>
        <v/>
      </c>
      <c r="J165" s="32" t="str">
        <f>IF(B164&lt;'Умови та класичний графік'!$J$14,J164,"")</f>
        <v/>
      </c>
      <c r="K165" s="32" t="str">
        <f>IF(B164&lt;'Умови та класичний графік'!$J$14,((I164*'Умови та класичний графік'!$J$22)/365)*F165,"")</f>
        <v/>
      </c>
      <c r="L165" s="30" t="str">
        <f>IF(B164&lt;'Умови та класичний графік'!$J$14,SUM(M165:V165),"")</f>
        <v/>
      </c>
      <c r="M165" s="38"/>
      <c r="N165" s="39"/>
      <c r="O165" s="39"/>
      <c r="P165" s="32"/>
      <c r="Q165" s="40"/>
      <c r="R165" s="40"/>
      <c r="S165" s="41"/>
      <c r="T165" s="41"/>
      <c r="U165" s="41"/>
      <c r="V165" s="41"/>
      <c r="W165" s="43" t="str">
        <f>IF(B164&lt;'Умови та класичний графік'!$J$14,XIRR($G$36:G165,$C$36:C165,0),"")</f>
        <v/>
      </c>
      <c r="X165" s="42"/>
      <c r="Y165" s="35"/>
    </row>
    <row r="166" spans="2:25" x14ac:dyDescent="0.2">
      <c r="B166" s="25">
        <v>130</v>
      </c>
      <c r="C166" s="36" t="str">
        <f>IF(B165&lt;'Умови та класичний графік'!$J$14,EDATE(C165,1),"")</f>
        <v/>
      </c>
      <c r="D166" s="36" t="str">
        <f>IF(B165&lt;'Умови та класичний графік'!$J$14,C165,"")</f>
        <v/>
      </c>
      <c r="E166" s="26" t="str">
        <f>IF(B165&lt;'Умови та класичний графік'!$J$14,C166-1,"")</f>
        <v/>
      </c>
      <c r="F166" s="37" t="str">
        <f>IF(B165&lt;'Умови та класичний графік'!$J$14,E166-D166+1,"")</f>
        <v/>
      </c>
      <c r="G166" s="100" t="str">
        <f>IF(B165&lt;'Умови та класичний графік'!$J$14,J166+K166+L166,"")</f>
        <v/>
      </c>
      <c r="H166" s="101"/>
      <c r="I166" s="32" t="str">
        <f>IF(B165&lt;'Умови та класичний графік'!$J$14,I165-J166,"")</f>
        <v/>
      </c>
      <c r="J166" s="32" t="str">
        <f>IF(B165&lt;'Умови та класичний графік'!$J$14,J165,"")</f>
        <v/>
      </c>
      <c r="K166" s="32" t="str">
        <f>IF(B165&lt;'Умови та класичний графік'!$J$14,((I165*'Умови та класичний графік'!$J$22)/365)*F166,"")</f>
        <v/>
      </c>
      <c r="L166" s="30" t="str">
        <f>IF(B165&lt;'Умови та класичний графік'!$J$14,SUM(M166:V166),"")</f>
        <v/>
      </c>
      <c r="M166" s="38"/>
      <c r="N166" s="39"/>
      <c r="O166" s="39"/>
      <c r="P166" s="32"/>
      <c r="Q166" s="40"/>
      <c r="R166" s="40"/>
      <c r="S166" s="41"/>
      <c r="T166" s="41"/>
      <c r="U166" s="41"/>
      <c r="V166" s="41"/>
      <c r="W166" s="43" t="str">
        <f>IF(B165&lt;'Умови та класичний графік'!$J$14,XIRR($G$36:G166,$C$36:C166,0),"")</f>
        <v/>
      </c>
      <c r="X166" s="42"/>
      <c r="Y166" s="35"/>
    </row>
    <row r="167" spans="2:25" x14ac:dyDescent="0.2">
      <c r="B167" s="25">
        <v>131</v>
      </c>
      <c r="C167" s="36" t="str">
        <f>IF(B166&lt;'Умови та класичний графік'!$J$14,EDATE(C166,1),"")</f>
        <v/>
      </c>
      <c r="D167" s="36" t="str">
        <f>IF(B166&lt;'Умови та класичний графік'!$J$14,C166,"")</f>
        <v/>
      </c>
      <c r="E167" s="26" t="str">
        <f>IF(B166&lt;'Умови та класичний графік'!$J$14,C167-1,"")</f>
        <v/>
      </c>
      <c r="F167" s="37" t="str">
        <f>IF(B166&lt;'Умови та класичний графік'!$J$14,E167-D167+1,"")</f>
        <v/>
      </c>
      <c r="G167" s="100" t="str">
        <f>IF(B166&lt;'Умови та класичний графік'!$J$14,J167+K167+L167,"")</f>
        <v/>
      </c>
      <c r="H167" s="101"/>
      <c r="I167" s="32" t="str">
        <f>IF(B166&lt;'Умови та класичний графік'!$J$14,I166-J167,"")</f>
        <v/>
      </c>
      <c r="J167" s="32" t="str">
        <f>IF(B166&lt;'Умови та класичний графік'!$J$14,J166,"")</f>
        <v/>
      </c>
      <c r="K167" s="32" t="str">
        <f>IF(B166&lt;'Умови та класичний графік'!$J$14,((I166*'Умови та класичний графік'!$J$22)/365)*F167,"")</f>
        <v/>
      </c>
      <c r="L167" s="30" t="str">
        <f>IF(B166&lt;'Умови та класичний графік'!$J$14,SUM(M167:V167),"")</f>
        <v/>
      </c>
      <c r="M167" s="38"/>
      <c r="N167" s="39"/>
      <c r="O167" s="39"/>
      <c r="P167" s="32"/>
      <c r="Q167" s="40"/>
      <c r="R167" s="40"/>
      <c r="S167" s="41"/>
      <c r="T167" s="41"/>
      <c r="U167" s="41"/>
      <c r="V167" s="41"/>
      <c r="W167" s="43" t="str">
        <f>IF(B166&lt;'Умови та класичний графік'!$J$14,XIRR($G$36:G167,$C$36:C167,0),"")</f>
        <v/>
      </c>
      <c r="X167" s="42"/>
      <c r="Y167" s="35"/>
    </row>
    <row r="168" spans="2:25" x14ac:dyDescent="0.2">
      <c r="B168" s="25">
        <v>132</v>
      </c>
      <c r="C168" s="36" t="str">
        <f>IF(B167&lt;'Умови та класичний графік'!$J$14,EDATE(C167,1),"")</f>
        <v/>
      </c>
      <c r="D168" s="36" t="str">
        <f>IF(B167&lt;'Умови та класичний графік'!$J$14,C167,"")</f>
        <v/>
      </c>
      <c r="E168" s="26" t="str">
        <f>IF(B167&lt;'Умови та класичний графік'!$J$14,C168-1,"")</f>
        <v/>
      </c>
      <c r="F168" s="37" t="str">
        <f>IF(B167&lt;'Умови та класичний графік'!$J$14,E168-D168+1,"")</f>
        <v/>
      </c>
      <c r="G168" s="100" t="str">
        <f>IF(B167&lt;'Умови та класичний графік'!$J$14,J168+K168+L168,"")</f>
        <v/>
      </c>
      <c r="H168" s="101"/>
      <c r="I168" s="32" t="str">
        <f>IF(B167&lt;'Умови та класичний графік'!$J$14,I167-J168,"")</f>
        <v/>
      </c>
      <c r="J168" s="32" t="str">
        <f>IF(B167&lt;'Умови та класичний графік'!$J$14,J167,"")</f>
        <v/>
      </c>
      <c r="K168" s="32" t="str">
        <f>IF(B167&lt;'Умови та класичний графік'!$J$14,((I167*'Умови та класичний графік'!$J$22)/365)*F168,"")</f>
        <v/>
      </c>
      <c r="L168" s="30" t="str">
        <f>IF(B167&lt;'Умови та класичний графік'!$J$14,SUM(M168:V168),"")</f>
        <v/>
      </c>
      <c r="M168" s="38"/>
      <c r="N168" s="39"/>
      <c r="O168" s="39"/>
      <c r="P168" s="32"/>
      <c r="Q168" s="40"/>
      <c r="R168" s="40"/>
      <c r="S168" s="41"/>
      <c r="T168" s="41"/>
      <c r="U168" s="33" t="str">
        <f>IF(B167&lt;'Умови та класичний графік'!$J$14,('Умови та класичний графік'!$J$15*$N$20)+(I168*$N$21),"")</f>
        <v/>
      </c>
      <c r="V168" s="41"/>
      <c r="W168" s="43" t="str">
        <f>IF(B167&lt;'Умови та класичний графік'!$J$14,XIRR($G$36:G168,$C$36:C168,0),"")</f>
        <v/>
      </c>
      <c r="X168" s="42"/>
      <c r="Y168" s="35"/>
    </row>
    <row r="169" spans="2:25" x14ac:dyDescent="0.2">
      <c r="B169" s="25">
        <v>133</v>
      </c>
      <c r="C169" s="36" t="str">
        <f>IF(B168&lt;'Умови та класичний графік'!$J$14,EDATE(C168,1),"")</f>
        <v/>
      </c>
      <c r="D169" s="36" t="str">
        <f>IF(B168&lt;'Умови та класичний графік'!$J$14,C168,"")</f>
        <v/>
      </c>
      <c r="E169" s="26" t="str">
        <f>IF(B168&lt;'Умови та класичний графік'!$J$14,C169-1,"")</f>
        <v/>
      </c>
      <c r="F169" s="37" t="str">
        <f>IF(B168&lt;'Умови та класичний графік'!$J$14,E169-D169+1,"")</f>
        <v/>
      </c>
      <c r="G169" s="100" t="str">
        <f>IF(B168&lt;'Умови та класичний графік'!$J$14,J169+K169+L169,"")</f>
        <v/>
      </c>
      <c r="H169" s="101"/>
      <c r="I169" s="32" t="str">
        <f>IF(B168&lt;'Умови та класичний графік'!$J$14,I168-J169,"")</f>
        <v/>
      </c>
      <c r="J169" s="32" t="str">
        <f>IF(B168&lt;'Умови та класичний графік'!$J$14,J168,"")</f>
        <v/>
      </c>
      <c r="K169" s="32" t="str">
        <f>IF(B168&lt;'Умови та класичний графік'!$J$14,((I168*'Умови та класичний графік'!$J$22)/365)*F169,"")</f>
        <v/>
      </c>
      <c r="L169" s="30" t="str">
        <f>IF(B168&lt;'Умови та класичний графік'!$J$14,SUM(M169:V169),"")</f>
        <v/>
      </c>
      <c r="M169" s="38"/>
      <c r="N169" s="39"/>
      <c r="O169" s="39"/>
      <c r="P169" s="32"/>
      <c r="Q169" s="40"/>
      <c r="R169" s="40"/>
      <c r="S169" s="41"/>
      <c r="T169" s="41"/>
      <c r="U169" s="41"/>
      <c r="V169" s="41"/>
      <c r="W169" s="43" t="str">
        <f>IF(B168&lt;'Умови та класичний графік'!$J$14,XIRR($G$36:G169,$C$36:C169,0),"")</f>
        <v/>
      </c>
      <c r="X169" s="42"/>
      <c r="Y169" s="35"/>
    </row>
    <row r="170" spans="2:25" x14ac:dyDescent="0.2">
      <c r="B170" s="25">
        <v>134</v>
      </c>
      <c r="C170" s="36" t="str">
        <f>IF(B169&lt;'Умови та класичний графік'!$J$14,EDATE(C169,1),"")</f>
        <v/>
      </c>
      <c r="D170" s="36" t="str">
        <f>IF(B169&lt;'Умови та класичний графік'!$J$14,C169,"")</f>
        <v/>
      </c>
      <c r="E170" s="26" t="str">
        <f>IF(B169&lt;'Умови та класичний графік'!$J$14,C170-1,"")</f>
        <v/>
      </c>
      <c r="F170" s="37" t="str">
        <f>IF(B169&lt;'Умови та класичний графік'!$J$14,E170-D170+1,"")</f>
        <v/>
      </c>
      <c r="G170" s="100" t="str">
        <f>IF(B169&lt;'Умови та класичний графік'!$J$14,J170+K170+L170,"")</f>
        <v/>
      </c>
      <c r="H170" s="101"/>
      <c r="I170" s="32" t="str">
        <f>IF(B169&lt;'Умови та класичний графік'!$J$14,I169-J170,"")</f>
        <v/>
      </c>
      <c r="J170" s="32" t="str">
        <f>IF(B169&lt;'Умови та класичний графік'!$J$14,J169,"")</f>
        <v/>
      </c>
      <c r="K170" s="32" t="str">
        <f>IF(B169&lt;'Умови та класичний графік'!$J$14,((I169*'Умови та класичний графік'!$J$22)/365)*F170,"")</f>
        <v/>
      </c>
      <c r="L170" s="30" t="str">
        <f>IF(B169&lt;'Умови та класичний графік'!$J$14,SUM(M170:V170),"")</f>
        <v/>
      </c>
      <c r="M170" s="38"/>
      <c r="N170" s="39"/>
      <c r="O170" s="39"/>
      <c r="P170" s="32"/>
      <c r="Q170" s="40"/>
      <c r="R170" s="40"/>
      <c r="S170" s="41"/>
      <c r="T170" s="41"/>
      <c r="U170" s="41"/>
      <c r="V170" s="41"/>
      <c r="W170" s="43" t="str">
        <f>IF(B169&lt;'Умови та класичний графік'!$J$14,XIRR($G$36:G170,$C$36:C170,0),"")</f>
        <v/>
      </c>
      <c r="X170" s="42"/>
      <c r="Y170" s="35"/>
    </row>
    <row r="171" spans="2:25" x14ac:dyDescent="0.2">
      <c r="B171" s="25">
        <v>135</v>
      </c>
      <c r="C171" s="36" t="str">
        <f>IF(B170&lt;'Умови та класичний графік'!$J$14,EDATE(C170,1),"")</f>
        <v/>
      </c>
      <c r="D171" s="36" t="str">
        <f>IF(B170&lt;'Умови та класичний графік'!$J$14,C170,"")</f>
        <v/>
      </c>
      <c r="E171" s="26" t="str">
        <f>IF(B170&lt;'Умови та класичний графік'!$J$14,C171-1,"")</f>
        <v/>
      </c>
      <c r="F171" s="37" t="str">
        <f>IF(B170&lt;'Умови та класичний графік'!$J$14,E171-D171+1,"")</f>
        <v/>
      </c>
      <c r="G171" s="100" t="str">
        <f>IF(B170&lt;'Умови та класичний графік'!$J$14,J171+K171+L171,"")</f>
        <v/>
      </c>
      <c r="H171" s="101"/>
      <c r="I171" s="32" t="str">
        <f>IF(B170&lt;'Умови та класичний графік'!$J$14,I170-J171,"")</f>
        <v/>
      </c>
      <c r="J171" s="32" t="str">
        <f>IF(B170&lt;'Умови та класичний графік'!$J$14,J170,"")</f>
        <v/>
      </c>
      <c r="K171" s="32" t="str">
        <f>IF(B170&lt;'Умови та класичний графік'!$J$14,((I170*'Умови та класичний графік'!$J$22)/365)*F171,"")</f>
        <v/>
      </c>
      <c r="L171" s="30" t="str">
        <f>IF(B170&lt;'Умови та класичний графік'!$J$14,SUM(M171:V171),"")</f>
        <v/>
      </c>
      <c r="M171" s="38"/>
      <c r="N171" s="39"/>
      <c r="O171" s="39"/>
      <c r="P171" s="32"/>
      <c r="Q171" s="40"/>
      <c r="R171" s="40"/>
      <c r="S171" s="41"/>
      <c r="T171" s="41"/>
      <c r="U171" s="41"/>
      <c r="V171" s="41"/>
      <c r="W171" s="43" t="str">
        <f>IF(B170&lt;'Умови та класичний графік'!$J$14,XIRR($G$36:G171,$C$36:C171,0),"")</f>
        <v/>
      </c>
      <c r="X171" s="42"/>
      <c r="Y171" s="35"/>
    </row>
    <row r="172" spans="2:25" x14ac:dyDescent="0.2">
      <c r="B172" s="25">
        <v>136</v>
      </c>
      <c r="C172" s="36" t="str">
        <f>IF(B171&lt;'Умови та класичний графік'!$J$14,EDATE(C171,1),"")</f>
        <v/>
      </c>
      <c r="D172" s="36" t="str">
        <f>IF(B171&lt;'Умови та класичний графік'!$J$14,C171,"")</f>
        <v/>
      </c>
      <c r="E172" s="26" t="str">
        <f>IF(B171&lt;'Умови та класичний графік'!$J$14,C172-1,"")</f>
        <v/>
      </c>
      <c r="F172" s="37" t="str">
        <f>IF(B171&lt;'Умови та класичний графік'!$J$14,E172-D172+1,"")</f>
        <v/>
      </c>
      <c r="G172" s="100" t="str">
        <f>IF(B171&lt;'Умови та класичний графік'!$J$14,J172+K172+L172,"")</f>
        <v/>
      </c>
      <c r="H172" s="101"/>
      <c r="I172" s="32" t="str">
        <f>IF(B171&lt;'Умови та класичний графік'!$J$14,I171-J172,"")</f>
        <v/>
      </c>
      <c r="J172" s="32" t="str">
        <f>IF(B171&lt;'Умови та класичний графік'!$J$14,J171,"")</f>
        <v/>
      </c>
      <c r="K172" s="32" t="str">
        <f>IF(B171&lt;'Умови та класичний графік'!$J$14,((I171*'Умови та класичний графік'!$J$22)/365)*F172,"")</f>
        <v/>
      </c>
      <c r="L172" s="30" t="str">
        <f>IF(B171&lt;'Умови та класичний графік'!$J$14,SUM(M172:V172),"")</f>
        <v/>
      </c>
      <c r="M172" s="38"/>
      <c r="N172" s="39"/>
      <c r="O172" s="39"/>
      <c r="P172" s="32"/>
      <c r="Q172" s="40"/>
      <c r="R172" s="40"/>
      <c r="S172" s="41"/>
      <c r="T172" s="41"/>
      <c r="U172" s="41"/>
      <c r="V172" s="41"/>
      <c r="W172" s="43" t="str">
        <f>IF(B171&lt;'Умови та класичний графік'!$J$14,XIRR($G$36:G172,$C$36:C172,0),"")</f>
        <v/>
      </c>
      <c r="X172" s="42"/>
      <c r="Y172" s="35"/>
    </row>
    <row r="173" spans="2:25" x14ac:dyDescent="0.2">
      <c r="B173" s="25">
        <v>137</v>
      </c>
      <c r="C173" s="36" t="str">
        <f>IF(B172&lt;'Умови та класичний графік'!$J$14,EDATE(C172,1),"")</f>
        <v/>
      </c>
      <c r="D173" s="36" t="str">
        <f>IF(B172&lt;'Умови та класичний графік'!$J$14,C172,"")</f>
        <v/>
      </c>
      <c r="E173" s="26" t="str">
        <f>IF(B172&lt;'Умови та класичний графік'!$J$14,C173-1,"")</f>
        <v/>
      </c>
      <c r="F173" s="37" t="str">
        <f>IF(B172&lt;'Умови та класичний графік'!$J$14,E173-D173+1,"")</f>
        <v/>
      </c>
      <c r="G173" s="100" t="str">
        <f>IF(B172&lt;'Умови та класичний графік'!$J$14,J173+K173+L173,"")</f>
        <v/>
      </c>
      <c r="H173" s="101"/>
      <c r="I173" s="32" t="str">
        <f>IF(B172&lt;'Умови та класичний графік'!$J$14,I172-J173,"")</f>
        <v/>
      </c>
      <c r="J173" s="32" t="str">
        <f>IF(B172&lt;'Умови та класичний графік'!$J$14,J172,"")</f>
        <v/>
      </c>
      <c r="K173" s="32" t="str">
        <f>IF(B172&lt;'Умови та класичний графік'!$J$14,((I172*'Умови та класичний графік'!$J$22)/365)*F173,"")</f>
        <v/>
      </c>
      <c r="L173" s="30" t="str">
        <f>IF(B172&lt;'Умови та класичний графік'!$J$14,SUM(M173:V173),"")</f>
        <v/>
      </c>
      <c r="M173" s="38"/>
      <c r="N173" s="39"/>
      <c r="O173" s="39"/>
      <c r="P173" s="32"/>
      <c r="Q173" s="40"/>
      <c r="R173" s="40"/>
      <c r="S173" s="41"/>
      <c r="T173" s="41"/>
      <c r="U173" s="41"/>
      <c r="V173" s="41"/>
      <c r="W173" s="43" t="str">
        <f>IF(B172&lt;'Умови та класичний графік'!$J$14,XIRR($G$36:G173,$C$36:C173,0),"")</f>
        <v/>
      </c>
      <c r="X173" s="42"/>
      <c r="Y173" s="35"/>
    </row>
    <row r="174" spans="2:25" x14ac:dyDescent="0.2">
      <c r="B174" s="25">
        <v>138</v>
      </c>
      <c r="C174" s="36" t="str">
        <f>IF(B173&lt;'Умови та класичний графік'!$J$14,EDATE(C173,1),"")</f>
        <v/>
      </c>
      <c r="D174" s="36" t="str">
        <f>IF(B173&lt;'Умови та класичний графік'!$J$14,C173,"")</f>
        <v/>
      </c>
      <c r="E174" s="26" t="str">
        <f>IF(B173&lt;'Умови та класичний графік'!$J$14,C174-1,"")</f>
        <v/>
      </c>
      <c r="F174" s="37" t="str">
        <f>IF(B173&lt;'Умови та класичний графік'!$J$14,E174-D174+1,"")</f>
        <v/>
      </c>
      <c r="G174" s="100" t="str">
        <f>IF(B173&lt;'Умови та класичний графік'!$J$14,J174+K174+L174,"")</f>
        <v/>
      </c>
      <c r="H174" s="101"/>
      <c r="I174" s="32" t="str">
        <f>IF(B173&lt;'Умови та класичний графік'!$J$14,I173-J174,"")</f>
        <v/>
      </c>
      <c r="J174" s="32" t="str">
        <f>IF(B173&lt;'Умови та класичний графік'!$J$14,J173,"")</f>
        <v/>
      </c>
      <c r="K174" s="32" t="str">
        <f>IF(B173&lt;'Умови та класичний графік'!$J$14,((I173*'Умови та класичний графік'!$J$22)/365)*F174,"")</f>
        <v/>
      </c>
      <c r="L174" s="30" t="str">
        <f>IF(B173&lt;'Умови та класичний графік'!$J$14,SUM(M174:V174),"")</f>
        <v/>
      </c>
      <c r="M174" s="38"/>
      <c r="N174" s="39"/>
      <c r="O174" s="39"/>
      <c r="P174" s="32"/>
      <c r="Q174" s="40"/>
      <c r="R174" s="40"/>
      <c r="S174" s="41"/>
      <c r="T174" s="41"/>
      <c r="U174" s="41"/>
      <c r="V174" s="41"/>
      <c r="W174" s="43" t="str">
        <f>IF(B173&lt;'Умови та класичний графік'!$J$14,XIRR($G$36:G174,$C$36:C174,0),"")</f>
        <v/>
      </c>
      <c r="X174" s="42"/>
      <c r="Y174" s="35"/>
    </row>
    <row r="175" spans="2:25" x14ac:dyDescent="0.2">
      <c r="B175" s="25">
        <v>139</v>
      </c>
      <c r="C175" s="36" t="str">
        <f>IF(B174&lt;'Умови та класичний графік'!$J$14,EDATE(C174,1),"")</f>
        <v/>
      </c>
      <c r="D175" s="36" t="str">
        <f>IF(B174&lt;'Умови та класичний графік'!$J$14,C174,"")</f>
        <v/>
      </c>
      <c r="E175" s="26" t="str">
        <f>IF(B174&lt;'Умови та класичний графік'!$J$14,C175-1,"")</f>
        <v/>
      </c>
      <c r="F175" s="37" t="str">
        <f>IF(B174&lt;'Умови та класичний графік'!$J$14,E175-D175+1,"")</f>
        <v/>
      </c>
      <c r="G175" s="100" t="str">
        <f>IF(B174&lt;'Умови та класичний графік'!$J$14,J175+K175+L175,"")</f>
        <v/>
      </c>
      <c r="H175" s="101"/>
      <c r="I175" s="32" t="str">
        <f>IF(B174&lt;'Умови та класичний графік'!$J$14,I174-J175,"")</f>
        <v/>
      </c>
      <c r="J175" s="32" t="str">
        <f>IF(B174&lt;'Умови та класичний графік'!$J$14,J174,"")</f>
        <v/>
      </c>
      <c r="K175" s="32" t="str">
        <f>IF(B174&lt;'Умови та класичний графік'!$J$14,((I174*'Умови та класичний графік'!$J$22)/365)*F175,"")</f>
        <v/>
      </c>
      <c r="L175" s="30" t="str">
        <f>IF(B174&lt;'Умови та класичний графік'!$J$14,SUM(M175:V175),"")</f>
        <v/>
      </c>
      <c r="M175" s="38"/>
      <c r="N175" s="39"/>
      <c r="O175" s="39"/>
      <c r="P175" s="32"/>
      <c r="Q175" s="40"/>
      <c r="R175" s="40"/>
      <c r="S175" s="41"/>
      <c r="T175" s="41"/>
      <c r="U175" s="41"/>
      <c r="V175" s="41"/>
      <c r="W175" s="43" t="str">
        <f>IF(B174&lt;'Умови та класичний графік'!$J$14,XIRR($G$36:G175,$C$36:C175,0),"")</f>
        <v/>
      </c>
      <c r="X175" s="42"/>
      <c r="Y175" s="35"/>
    </row>
    <row r="176" spans="2:25" x14ac:dyDescent="0.2">
      <c r="B176" s="25">
        <v>140</v>
      </c>
      <c r="C176" s="36" t="str">
        <f>IF(B175&lt;'Умови та класичний графік'!$J$14,EDATE(C175,1),"")</f>
        <v/>
      </c>
      <c r="D176" s="36" t="str">
        <f>IF(B175&lt;'Умови та класичний графік'!$J$14,C175,"")</f>
        <v/>
      </c>
      <c r="E176" s="26" t="str">
        <f>IF(B175&lt;'Умови та класичний графік'!$J$14,C176-1,"")</f>
        <v/>
      </c>
      <c r="F176" s="37" t="str">
        <f>IF(B175&lt;'Умови та класичний графік'!$J$14,E176-D176+1,"")</f>
        <v/>
      </c>
      <c r="G176" s="100" t="str">
        <f>IF(B175&lt;'Умови та класичний графік'!$J$14,J176+K176+L176,"")</f>
        <v/>
      </c>
      <c r="H176" s="101"/>
      <c r="I176" s="32" t="str">
        <f>IF(B175&lt;'Умови та класичний графік'!$J$14,I175-J176,"")</f>
        <v/>
      </c>
      <c r="J176" s="32" t="str">
        <f>IF(B175&lt;'Умови та класичний графік'!$J$14,J175,"")</f>
        <v/>
      </c>
      <c r="K176" s="32" t="str">
        <f>IF(B175&lt;'Умови та класичний графік'!$J$14,((I175*'Умови та класичний графік'!$J$22)/365)*F176,"")</f>
        <v/>
      </c>
      <c r="L176" s="30" t="str">
        <f>IF(B175&lt;'Умови та класичний графік'!$J$14,SUM(M176:V176),"")</f>
        <v/>
      </c>
      <c r="M176" s="38"/>
      <c r="N176" s="39"/>
      <c r="O176" s="39"/>
      <c r="P176" s="32"/>
      <c r="Q176" s="40"/>
      <c r="R176" s="40"/>
      <c r="S176" s="41"/>
      <c r="T176" s="41"/>
      <c r="U176" s="41"/>
      <c r="V176" s="41"/>
      <c r="W176" s="43" t="str">
        <f>IF(B175&lt;'Умови та класичний графік'!$J$14,XIRR($G$36:G176,$C$36:C176,0),"")</f>
        <v/>
      </c>
      <c r="X176" s="42"/>
      <c r="Y176" s="35"/>
    </row>
    <row r="177" spans="2:25" x14ac:dyDescent="0.2">
      <c r="B177" s="25">
        <v>141</v>
      </c>
      <c r="C177" s="36" t="str">
        <f>IF(B176&lt;'Умови та класичний графік'!$J$14,EDATE(C176,1),"")</f>
        <v/>
      </c>
      <c r="D177" s="36" t="str">
        <f>IF(B176&lt;'Умови та класичний графік'!$J$14,C176,"")</f>
        <v/>
      </c>
      <c r="E177" s="26" t="str">
        <f>IF(B176&lt;'Умови та класичний графік'!$J$14,C177-1,"")</f>
        <v/>
      </c>
      <c r="F177" s="37" t="str">
        <f>IF(B176&lt;'Умови та класичний графік'!$J$14,E177-D177+1,"")</f>
        <v/>
      </c>
      <c r="G177" s="100" t="str">
        <f>IF(B176&lt;'Умови та класичний графік'!$J$14,J177+K177+L177,"")</f>
        <v/>
      </c>
      <c r="H177" s="101"/>
      <c r="I177" s="32" t="str">
        <f>IF(B176&lt;'Умови та класичний графік'!$J$14,I176-J177,"")</f>
        <v/>
      </c>
      <c r="J177" s="32" t="str">
        <f>IF(B176&lt;'Умови та класичний графік'!$J$14,J176,"")</f>
        <v/>
      </c>
      <c r="K177" s="32" t="str">
        <f>IF(B176&lt;'Умови та класичний графік'!$J$14,((I176*'Умови та класичний графік'!$J$22)/365)*F177,"")</f>
        <v/>
      </c>
      <c r="L177" s="30" t="str">
        <f>IF(B176&lt;'Умови та класичний графік'!$J$14,SUM(M177:V177),"")</f>
        <v/>
      </c>
      <c r="M177" s="38"/>
      <c r="N177" s="39"/>
      <c r="O177" s="39"/>
      <c r="P177" s="32"/>
      <c r="Q177" s="40"/>
      <c r="R177" s="40"/>
      <c r="S177" s="41"/>
      <c r="T177" s="41"/>
      <c r="U177" s="41"/>
      <c r="V177" s="41"/>
      <c r="W177" s="43" t="str">
        <f>IF(B176&lt;'Умови та класичний графік'!$J$14,XIRR($G$36:G177,$C$36:C177,0),"")</f>
        <v/>
      </c>
      <c r="X177" s="42"/>
      <c r="Y177" s="35"/>
    </row>
    <row r="178" spans="2:25" x14ac:dyDescent="0.2">
      <c r="B178" s="25">
        <v>142</v>
      </c>
      <c r="C178" s="36" t="str">
        <f>IF(B177&lt;'Умови та класичний графік'!$J$14,EDATE(C177,1),"")</f>
        <v/>
      </c>
      <c r="D178" s="36" t="str">
        <f>IF(B177&lt;'Умови та класичний графік'!$J$14,C177,"")</f>
        <v/>
      </c>
      <c r="E178" s="26" t="str">
        <f>IF(B177&lt;'Умови та класичний графік'!$J$14,C178-1,"")</f>
        <v/>
      </c>
      <c r="F178" s="37" t="str">
        <f>IF(B177&lt;'Умови та класичний графік'!$J$14,E178-D178+1,"")</f>
        <v/>
      </c>
      <c r="G178" s="100" t="str">
        <f>IF(B177&lt;'Умови та класичний графік'!$J$14,J178+K178+L178,"")</f>
        <v/>
      </c>
      <c r="H178" s="101"/>
      <c r="I178" s="32" t="str">
        <f>IF(B177&lt;'Умови та класичний графік'!$J$14,I177-J178,"")</f>
        <v/>
      </c>
      <c r="J178" s="32" t="str">
        <f>IF(B177&lt;'Умови та класичний графік'!$J$14,J177,"")</f>
        <v/>
      </c>
      <c r="K178" s="32" t="str">
        <f>IF(B177&lt;'Умови та класичний графік'!$J$14,((I177*'Умови та класичний графік'!$J$22)/365)*F178,"")</f>
        <v/>
      </c>
      <c r="L178" s="30" t="str">
        <f>IF(B177&lt;'Умови та класичний графік'!$J$14,SUM(M178:V178),"")</f>
        <v/>
      </c>
      <c r="M178" s="38"/>
      <c r="N178" s="39"/>
      <c r="O178" s="39"/>
      <c r="P178" s="32"/>
      <c r="Q178" s="40"/>
      <c r="R178" s="40"/>
      <c r="S178" s="41"/>
      <c r="T178" s="41"/>
      <c r="U178" s="41"/>
      <c r="V178" s="41"/>
      <c r="W178" s="43" t="str">
        <f>IF(B177&lt;'Умови та класичний графік'!$J$14,XIRR($G$36:G178,$C$36:C178,0),"")</f>
        <v/>
      </c>
      <c r="X178" s="42"/>
      <c r="Y178" s="35"/>
    </row>
    <row r="179" spans="2:25" x14ac:dyDescent="0.2">
      <c r="B179" s="25">
        <v>143</v>
      </c>
      <c r="C179" s="36" t="str">
        <f>IF(B178&lt;'Умови та класичний графік'!$J$14,EDATE(C178,1),"")</f>
        <v/>
      </c>
      <c r="D179" s="36" t="str">
        <f>IF(B178&lt;'Умови та класичний графік'!$J$14,C178,"")</f>
        <v/>
      </c>
      <c r="E179" s="26" t="str">
        <f>IF(B178&lt;'Умови та класичний графік'!$J$14,C179-1,"")</f>
        <v/>
      </c>
      <c r="F179" s="37" t="str">
        <f>IF(B178&lt;'Умови та класичний графік'!$J$14,E179-D179+1,"")</f>
        <v/>
      </c>
      <c r="G179" s="100" t="str">
        <f>IF(B178&lt;'Умови та класичний графік'!$J$14,J179+K179+L179,"")</f>
        <v/>
      </c>
      <c r="H179" s="101"/>
      <c r="I179" s="32" t="str">
        <f>IF(B178&lt;'Умови та класичний графік'!$J$14,I178-J179,"")</f>
        <v/>
      </c>
      <c r="J179" s="32" t="str">
        <f>IF(B178&lt;'Умови та класичний графік'!$J$14,J178,"")</f>
        <v/>
      </c>
      <c r="K179" s="32" t="str">
        <f>IF(B178&lt;'Умови та класичний графік'!$J$14,((I178*'Умови та класичний графік'!$J$22)/365)*F179,"")</f>
        <v/>
      </c>
      <c r="L179" s="30" t="str">
        <f>IF(B178&lt;'Умови та класичний графік'!$J$14,SUM(M179:V179),"")</f>
        <v/>
      </c>
      <c r="M179" s="38"/>
      <c r="N179" s="39"/>
      <c r="O179" s="39"/>
      <c r="P179" s="32"/>
      <c r="Q179" s="40"/>
      <c r="R179" s="40"/>
      <c r="S179" s="41"/>
      <c r="T179" s="41"/>
      <c r="U179" s="41"/>
      <c r="V179" s="41"/>
      <c r="W179" s="43" t="str">
        <f>IF(B178&lt;'Умови та класичний графік'!$J$14,XIRR($G$36:G179,$C$36:C179,0),"")</f>
        <v/>
      </c>
      <c r="X179" s="42"/>
      <c r="Y179" s="35"/>
    </row>
    <row r="180" spans="2:25" x14ac:dyDescent="0.2">
      <c r="B180" s="25">
        <v>144</v>
      </c>
      <c r="C180" s="36" t="str">
        <f>IF(B179&lt;'Умови та класичний графік'!$J$14,EDATE(C179,1),"")</f>
        <v/>
      </c>
      <c r="D180" s="36" t="str">
        <f>IF(B179&lt;'Умови та класичний графік'!$J$14,C179,"")</f>
        <v/>
      </c>
      <c r="E180" s="26" t="str">
        <f>IF(B179&lt;'Умови та класичний графік'!$J$14,C180-1,"")</f>
        <v/>
      </c>
      <c r="F180" s="37" t="str">
        <f>IF(B179&lt;'Умови та класичний графік'!$J$14,E180-D180+1,"")</f>
        <v/>
      </c>
      <c r="G180" s="100" t="str">
        <f>IF(B179&lt;'Умови та класичний графік'!$J$14,J180+K180+L180,"")</f>
        <v/>
      </c>
      <c r="H180" s="101"/>
      <c r="I180" s="32" t="str">
        <f>IF(B179&lt;'Умови та класичний графік'!$J$14,I179-J180,"")</f>
        <v/>
      </c>
      <c r="J180" s="32" t="str">
        <f>IF(B179&lt;'Умови та класичний графік'!$J$14,J179,"")</f>
        <v/>
      </c>
      <c r="K180" s="32" t="str">
        <f>IF(B179&lt;'Умови та класичний графік'!$J$14,((I179*'Умови та класичний графік'!$J$22)/365)*F180,"")</f>
        <v/>
      </c>
      <c r="L180" s="30" t="str">
        <f>IF(B179&lt;'Умови та класичний графік'!$J$14,SUM(M180:V180),"")</f>
        <v/>
      </c>
      <c r="M180" s="38"/>
      <c r="N180" s="39"/>
      <c r="O180" s="39"/>
      <c r="P180" s="32"/>
      <c r="Q180" s="40"/>
      <c r="R180" s="40"/>
      <c r="S180" s="41"/>
      <c r="T180" s="41"/>
      <c r="U180" s="33" t="str">
        <f>IF(B179&lt;'Умови та класичний графік'!$J$14,('Умови та класичний графік'!$J$15*$N$20)+(I180*$N$21),"")</f>
        <v/>
      </c>
      <c r="V180" s="41"/>
      <c r="W180" s="43" t="str">
        <f>IF(B179&lt;'Умови та класичний графік'!$J$14,XIRR($G$36:G180,$C$36:C180,0),"")</f>
        <v/>
      </c>
      <c r="X180" s="42"/>
      <c r="Y180" s="35"/>
    </row>
    <row r="181" spans="2:25" x14ac:dyDescent="0.2">
      <c r="B181" s="25">
        <v>145</v>
      </c>
      <c r="C181" s="36" t="str">
        <f>IF(B180&lt;'Умови та класичний графік'!$J$14,EDATE(C180,1),"")</f>
        <v/>
      </c>
      <c r="D181" s="36" t="str">
        <f>IF(B180&lt;'Умови та класичний графік'!$J$14,C180,"")</f>
        <v/>
      </c>
      <c r="E181" s="26" t="str">
        <f>IF(B180&lt;'Умови та класичний графік'!$J$14,C181-1,"")</f>
        <v/>
      </c>
      <c r="F181" s="37" t="str">
        <f>IF(B180&lt;'Умови та класичний графік'!$J$14,E181-D181+1,"")</f>
        <v/>
      </c>
      <c r="G181" s="100" t="str">
        <f>IF(B180&lt;'Умови та класичний графік'!$J$14,J181+K181+L181,"")</f>
        <v/>
      </c>
      <c r="H181" s="101"/>
      <c r="I181" s="32" t="str">
        <f>IF(B180&lt;'Умови та класичний графік'!$J$14,I180-J181,"")</f>
        <v/>
      </c>
      <c r="J181" s="32" t="str">
        <f>IF(B180&lt;'Умови та класичний графік'!$J$14,J180,"")</f>
        <v/>
      </c>
      <c r="K181" s="32" t="str">
        <f>IF(B180&lt;'Умови та класичний графік'!$J$14,((I180*'Умови та класичний графік'!$J$22)/365)*F181,"")</f>
        <v/>
      </c>
      <c r="L181" s="30" t="str">
        <f>IF(B180&lt;'Умови та класичний графік'!$J$14,SUM(M181:V181),"")</f>
        <v/>
      </c>
      <c r="M181" s="38"/>
      <c r="N181" s="39"/>
      <c r="O181" s="39"/>
      <c r="P181" s="32"/>
      <c r="Q181" s="40"/>
      <c r="R181" s="40"/>
      <c r="S181" s="41"/>
      <c r="T181" s="41"/>
      <c r="U181" s="41"/>
      <c r="V181" s="41"/>
      <c r="W181" s="43" t="str">
        <f>IF(B180&lt;'Умови та класичний графік'!$J$14,XIRR($G$36:G181,$C$36:C181,0),"")</f>
        <v/>
      </c>
      <c r="X181" s="42"/>
      <c r="Y181" s="35"/>
    </row>
    <row r="182" spans="2:25" x14ac:dyDescent="0.2">
      <c r="B182" s="25">
        <v>146</v>
      </c>
      <c r="C182" s="36" t="str">
        <f>IF(B181&lt;'Умови та класичний графік'!$J$14,EDATE(C181,1),"")</f>
        <v/>
      </c>
      <c r="D182" s="36" t="str">
        <f>IF(B181&lt;'Умови та класичний графік'!$J$14,C181,"")</f>
        <v/>
      </c>
      <c r="E182" s="26" t="str">
        <f>IF(B181&lt;'Умови та класичний графік'!$J$14,C182-1,"")</f>
        <v/>
      </c>
      <c r="F182" s="37" t="str">
        <f>IF(B181&lt;'Умови та класичний графік'!$J$14,E182-D182+1,"")</f>
        <v/>
      </c>
      <c r="G182" s="100" t="str">
        <f>IF(B181&lt;'Умови та класичний графік'!$J$14,J182+K182+L182,"")</f>
        <v/>
      </c>
      <c r="H182" s="101"/>
      <c r="I182" s="32" t="str">
        <f>IF(B181&lt;'Умови та класичний графік'!$J$14,I181-J182,"")</f>
        <v/>
      </c>
      <c r="J182" s="32" t="str">
        <f>IF(B181&lt;'Умови та класичний графік'!$J$14,J181,"")</f>
        <v/>
      </c>
      <c r="K182" s="32" t="str">
        <f>IF(B181&lt;'Умови та класичний графік'!$J$14,((I181*'Умови та класичний графік'!$J$22)/365)*F182,"")</f>
        <v/>
      </c>
      <c r="L182" s="30" t="str">
        <f>IF(B181&lt;'Умови та класичний графік'!$J$14,SUM(M182:V182),"")</f>
        <v/>
      </c>
      <c r="M182" s="38"/>
      <c r="N182" s="39"/>
      <c r="O182" s="39"/>
      <c r="P182" s="32"/>
      <c r="Q182" s="40"/>
      <c r="R182" s="40"/>
      <c r="S182" s="41"/>
      <c r="T182" s="41"/>
      <c r="U182" s="41"/>
      <c r="V182" s="41"/>
      <c r="W182" s="43" t="str">
        <f>IF(B181&lt;'Умови та класичний графік'!$J$14,XIRR($G$36:G182,$C$36:C182,0),"")</f>
        <v/>
      </c>
      <c r="X182" s="42"/>
      <c r="Y182" s="35"/>
    </row>
    <row r="183" spans="2:25" x14ac:dyDescent="0.2">
      <c r="B183" s="25">
        <v>147</v>
      </c>
      <c r="C183" s="36" t="str">
        <f>IF(B182&lt;'Умови та класичний графік'!$J$14,EDATE(C182,1),"")</f>
        <v/>
      </c>
      <c r="D183" s="36" t="str">
        <f>IF(B182&lt;'Умови та класичний графік'!$J$14,C182,"")</f>
        <v/>
      </c>
      <c r="E183" s="26" t="str">
        <f>IF(B182&lt;'Умови та класичний графік'!$J$14,C183-1,"")</f>
        <v/>
      </c>
      <c r="F183" s="37" t="str">
        <f>IF(B182&lt;'Умови та класичний графік'!$J$14,E183-D183+1,"")</f>
        <v/>
      </c>
      <c r="G183" s="100" t="str">
        <f>IF(B182&lt;'Умови та класичний графік'!$J$14,J183+K183+L183,"")</f>
        <v/>
      </c>
      <c r="H183" s="101"/>
      <c r="I183" s="32" t="str">
        <f>IF(B182&lt;'Умови та класичний графік'!$J$14,I182-J183,"")</f>
        <v/>
      </c>
      <c r="J183" s="32" t="str">
        <f>IF(B182&lt;'Умови та класичний графік'!$J$14,J182,"")</f>
        <v/>
      </c>
      <c r="K183" s="32" t="str">
        <f>IF(B182&lt;'Умови та класичний графік'!$J$14,((I182*'Умови та класичний графік'!$J$22)/365)*F183,"")</f>
        <v/>
      </c>
      <c r="L183" s="30" t="str">
        <f>IF(B182&lt;'Умови та класичний графік'!$J$14,SUM(M183:V183),"")</f>
        <v/>
      </c>
      <c r="M183" s="38"/>
      <c r="N183" s="39"/>
      <c r="O183" s="39"/>
      <c r="P183" s="32"/>
      <c r="Q183" s="40"/>
      <c r="R183" s="40"/>
      <c r="S183" s="41"/>
      <c r="T183" s="41"/>
      <c r="U183" s="41"/>
      <c r="V183" s="41"/>
      <c r="W183" s="43" t="str">
        <f>IF(B182&lt;'Умови та класичний графік'!$J$14,XIRR($G$36:G183,$C$36:C183,0),"")</f>
        <v/>
      </c>
      <c r="X183" s="42"/>
      <c r="Y183" s="35"/>
    </row>
    <row r="184" spans="2:25" x14ac:dyDescent="0.2">
      <c r="B184" s="25">
        <v>148</v>
      </c>
      <c r="C184" s="36" t="str">
        <f>IF(B183&lt;'Умови та класичний графік'!$J$14,EDATE(C183,1),"")</f>
        <v/>
      </c>
      <c r="D184" s="36" t="str">
        <f>IF(B183&lt;'Умови та класичний графік'!$J$14,C183,"")</f>
        <v/>
      </c>
      <c r="E184" s="26" t="str">
        <f>IF(B183&lt;'Умови та класичний графік'!$J$14,C184-1,"")</f>
        <v/>
      </c>
      <c r="F184" s="37" t="str">
        <f>IF(B183&lt;'Умови та класичний графік'!$J$14,E184-D184+1,"")</f>
        <v/>
      </c>
      <c r="G184" s="100" t="str">
        <f>IF(B183&lt;'Умови та класичний графік'!$J$14,J184+K184+L184,"")</f>
        <v/>
      </c>
      <c r="H184" s="101"/>
      <c r="I184" s="32" t="str">
        <f>IF(B183&lt;'Умови та класичний графік'!$J$14,I183-J184,"")</f>
        <v/>
      </c>
      <c r="J184" s="32" t="str">
        <f>IF(B183&lt;'Умови та класичний графік'!$J$14,J183,"")</f>
        <v/>
      </c>
      <c r="K184" s="32" t="str">
        <f>IF(B183&lt;'Умови та класичний графік'!$J$14,((I183*'Умови та класичний графік'!$J$22)/365)*F184,"")</f>
        <v/>
      </c>
      <c r="L184" s="30" t="str">
        <f>IF(B183&lt;'Умови та класичний графік'!$J$14,SUM(M184:V184),"")</f>
        <v/>
      </c>
      <c r="M184" s="38"/>
      <c r="N184" s="39"/>
      <c r="O184" s="39"/>
      <c r="P184" s="32"/>
      <c r="Q184" s="40"/>
      <c r="R184" s="40"/>
      <c r="S184" s="41"/>
      <c r="T184" s="41"/>
      <c r="U184" s="41"/>
      <c r="V184" s="41"/>
      <c r="W184" s="43" t="str">
        <f>IF(B183&lt;'Умови та класичний графік'!$J$14,XIRR($G$36:G184,$C$36:C184,0),"")</f>
        <v/>
      </c>
      <c r="X184" s="42"/>
      <c r="Y184" s="35"/>
    </row>
    <row r="185" spans="2:25" x14ac:dyDescent="0.2">
      <c r="B185" s="25">
        <v>149</v>
      </c>
      <c r="C185" s="36" t="str">
        <f>IF(B184&lt;'Умови та класичний графік'!$J$14,EDATE(C184,1),"")</f>
        <v/>
      </c>
      <c r="D185" s="36" t="str">
        <f>IF(B184&lt;'Умови та класичний графік'!$J$14,C184,"")</f>
        <v/>
      </c>
      <c r="E185" s="26" t="str">
        <f>IF(B184&lt;'Умови та класичний графік'!$J$14,C185-1,"")</f>
        <v/>
      </c>
      <c r="F185" s="37" t="str">
        <f>IF(B184&lt;'Умови та класичний графік'!$J$14,E185-D185+1,"")</f>
        <v/>
      </c>
      <c r="G185" s="100" t="str">
        <f>IF(B184&lt;'Умови та класичний графік'!$J$14,J185+K185+L185,"")</f>
        <v/>
      </c>
      <c r="H185" s="101"/>
      <c r="I185" s="32" t="str">
        <f>IF(B184&lt;'Умови та класичний графік'!$J$14,I184-J185,"")</f>
        <v/>
      </c>
      <c r="J185" s="32" t="str">
        <f>IF(B184&lt;'Умови та класичний графік'!$J$14,J184,"")</f>
        <v/>
      </c>
      <c r="K185" s="32" t="str">
        <f>IF(B184&lt;'Умови та класичний графік'!$J$14,((I184*'Умови та класичний графік'!$J$22)/365)*F185,"")</f>
        <v/>
      </c>
      <c r="L185" s="30" t="str">
        <f>IF(B184&lt;'Умови та класичний графік'!$J$14,SUM(M185:V185),"")</f>
        <v/>
      </c>
      <c r="M185" s="38"/>
      <c r="N185" s="39"/>
      <c r="O185" s="39"/>
      <c r="P185" s="32"/>
      <c r="Q185" s="40"/>
      <c r="R185" s="40"/>
      <c r="S185" s="41"/>
      <c r="T185" s="41"/>
      <c r="U185" s="41"/>
      <c r="V185" s="41"/>
      <c r="W185" s="43" t="str">
        <f>IF(B184&lt;'Умови та класичний графік'!$J$14,XIRR($G$36:G185,$C$36:C185,0),"")</f>
        <v/>
      </c>
      <c r="X185" s="42"/>
      <c r="Y185" s="35"/>
    </row>
    <row r="186" spans="2:25" x14ac:dyDescent="0.2">
      <c r="B186" s="25">
        <v>150</v>
      </c>
      <c r="C186" s="36" t="str">
        <f>IF(B185&lt;'Умови та класичний графік'!$J$14,EDATE(C185,1),"")</f>
        <v/>
      </c>
      <c r="D186" s="36" t="str">
        <f>IF(B185&lt;'Умови та класичний графік'!$J$14,C185,"")</f>
        <v/>
      </c>
      <c r="E186" s="26" t="str">
        <f>IF(B185&lt;'Умови та класичний графік'!$J$14,C186-1,"")</f>
        <v/>
      </c>
      <c r="F186" s="37" t="str">
        <f>IF(B185&lt;'Умови та класичний графік'!$J$14,E186-D186+1,"")</f>
        <v/>
      </c>
      <c r="G186" s="100" t="str">
        <f>IF(B185&lt;'Умови та класичний графік'!$J$14,J186+K186+L186,"")</f>
        <v/>
      </c>
      <c r="H186" s="101"/>
      <c r="I186" s="32" t="str">
        <f>IF(B185&lt;'Умови та класичний графік'!$J$14,I185-J186,"")</f>
        <v/>
      </c>
      <c r="J186" s="32" t="str">
        <f>IF(B185&lt;'Умови та класичний графік'!$J$14,J185,"")</f>
        <v/>
      </c>
      <c r="K186" s="32" t="str">
        <f>IF(B185&lt;'Умови та класичний графік'!$J$14,((I185*'Умови та класичний графік'!$J$22)/365)*F186,"")</f>
        <v/>
      </c>
      <c r="L186" s="30" t="str">
        <f>IF(B185&lt;'Умови та класичний графік'!$J$14,SUM(M186:V186),"")</f>
        <v/>
      </c>
      <c r="M186" s="38"/>
      <c r="N186" s="39"/>
      <c r="O186" s="39"/>
      <c r="P186" s="32"/>
      <c r="Q186" s="40"/>
      <c r="R186" s="40"/>
      <c r="S186" s="41"/>
      <c r="T186" s="41"/>
      <c r="U186" s="41"/>
      <c r="V186" s="41"/>
      <c r="W186" s="43" t="str">
        <f>IF(B185&lt;'Умови та класичний графік'!$J$14,XIRR($G$36:G186,$C$36:C186,0),"")</f>
        <v/>
      </c>
      <c r="X186" s="42"/>
      <c r="Y186" s="35"/>
    </row>
    <row r="187" spans="2:25" x14ac:dyDescent="0.2">
      <c r="B187" s="25">
        <v>151</v>
      </c>
      <c r="C187" s="36" t="str">
        <f>IF(B186&lt;'Умови та класичний графік'!$J$14,EDATE(C186,1),"")</f>
        <v/>
      </c>
      <c r="D187" s="36" t="str">
        <f>IF(B186&lt;'Умови та класичний графік'!$J$14,C186,"")</f>
        <v/>
      </c>
      <c r="E187" s="26" t="str">
        <f>IF(B186&lt;'Умови та класичний графік'!$J$14,C187-1,"")</f>
        <v/>
      </c>
      <c r="F187" s="37" t="str">
        <f>IF(B186&lt;'Умови та класичний графік'!$J$14,E187-D187+1,"")</f>
        <v/>
      </c>
      <c r="G187" s="100" t="str">
        <f>IF(B186&lt;'Умови та класичний графік'!$J$14,J187+K187+L187,"")</f>
        <v/>
      </c>
      <c r="H187" s="101"/>
      <c r="I187" s="32" t="str">
        <f>IF(B186&lt;'Умови та класичний графік'!$J$14,I186-J187,"")</f>
        <v/>
      </c>
      <c r="J187" s="32" t="str">
        <f>IF(B186&lt;'Умови та класичний графік'!$J$14,J186,"")</f>
        <v/>
      </c>
      <c r="K187" s="32" t="str">
        <f>IF(B186&lt;'Умови та класичний графік'!$J$14,((I186*'Умови та класичний графік'!$J$22)/365)*F187,"")</f>
        <v/>
      </c>
      <c r="L187" s="30" t="str">
        <f>IF(B186&lt;'Умови та класичний графік'!$J$14,SUM(M187:V187),"")</f>
        <v/>
      </c>
      <c r="M187" s="38"/>
      <c r="N187" s="39"/>
      <c r="O187" s="39"/>
      <c r="P187" s="32"/>
      <c r="Q187" s="40"/>
      <c r="R187" s="40"/>
      <c r="S187" s="41"/>
      <c r="T187" s="41"/>
      <c r="U187" s="41"/>
      <c r="V187" s="41"/>
      <c r="W187" s="43" t="str">
        <f>IF(B186&lt;'Умови та класичний графік'!$J$14,XIRR($G$36:G187,$C$36:C187,0),"")</f>
        <v/>
      </c>
      <c r="X187" s="42"/>
      <c r="Y187" s="35"/>
    </row>
    <row r="188" spans="2:25" x14ac:dyDescent="0.2">
      <c r="B188" s="25">
        <v>152</v>
      </c>
      <c r="C188" s="36" t="str">
        <f>IF(B187&lt;'Умови та класичний графік'!$J$14,EDATE(C187,1),"")</f>
        <v/>
      </c>
      <c r="D188" s="36" t="str">
        <f>IF(B187&lt;'Умови та класичний графік'!$J$14,C187,"")</f>
        <v/>
      </c>
      <c r="E188" s="26" t="str">
        <f>IF(B187&lt;'Умови та класичний графік'!$J$14,C188-1,"")</f>
        <v/>
      </c>
      <c r="F188" s="37" t="str">
        <f>IF(B187&lt;'Умови та класичний графік'!$J$14,E188-D188+1,"")</f>
        <v/>
      </c>
      <c r="G188" s="100" t="str">
        <f>IF(B187&lt;'Умови та класичний графік'!$J$14,J188+K188+L188,"")</f>
        <v/>
      </c>
      <c r="H188" s="101"/>
      <c r="I188" s="32" t="str">
        <f>IF(B187&lt;'Умови та класичний графік'!$J$14,I187-J188,"")</f>
        <v/>
      </c>
      <c r="J188" s="32" t="str">
        <f>IF(B187&lt;'Умови та класичний графік'!$J$14,J187,"")</f>
        <v/>
      </c>
      <c r="K188" s="32" t="str">
        <f>IF(B187&lt;'Умови та класичний графік'!$J$14,((I187*'Умови та класичний графік'!$J$22)/365)*F188,"")</f>
        <v/>
      </c>
      <c r="L188" s="30" t="str">
        <f>IF(B187&lt;'Умови та класичний графік'!$J$14,SUM(M188:V188),"")</f>
        <v/>
      </c>
      <c r="M188" s="38"/>
      <c r="N188" s="39"/>
      <c r="O188" s="39"/>
      <c r="P188" s="32"/>
      <c r="Q188" s="40"/>
      <c r="R188" s="40"/>
      <c r="S188" s="41"/>
      <c r="T188" s="41"/>
      <c r="U188" s="41"/>
      <c r="V188" s="41"/>
      <c r="W188" s="43" t="str">
        <f>IF(B187&lt;'Умови та класичний графік'!$J$14,XIRR($G$36:G188,$C$36:C188,0),"")</f>
        <v/>
      </c>
      <c r="X188" s="42"/>
      <c r="Y188" s="35"/>
    </row>
    <row r="189" spans="2:25" x14ac:dyDescent="0.2">
      <c r="B189" s="25">
        <v>153</v>
      </c>
      <c r="C189" s="36" t="str">
        <f>IF(B188&lt;'Умови та класичний графік'!$J$14,EDATE(C188,1),"")</f>
        <v/>
      </c>
      <c r="D189" s="36" t="str">
        <f>IF(B188&lt;'Умови та класичний графік'!$J$14,C188,"")</f>
        <v/>
      </c>
      <c r="E189" s="26" t="str">
        <f>IF(B188&lt;'Умови та класичний графік'!$J$14,C189-1,"")</f>
        <v/>
      </c>
      <c r="F189" s="37" t="str">
        <f>IF(B188&lt;'Умови та класичний графік'!$J$14,E189-D189+1,"")</f>
        <v/>
      </c>
      <c r="G189" s="100" t="str">
        <f>IF(B188&lt;'Умови та класичний графік'!$J$14,J189+K189+L189,"")</f>
        <v/>
      </c>
      <c r="H189" s="101"/>
      <c r="I189" s="32" t="str">
        <f>IF(B188&lt;'Умови та класичний графік'!$J$14,I188-J189,"")</f>
        <v/>
      </c>
      <c r="J189" s="32" t="str">
        <f>IF(B188&lt;'Умови та класичний графік'!$J$14,J188,"")</f>
        <v/>
      </c>
      <c r="K189" s="32" t="str">
        <f>IF(B188&lt;'Умови та класичний графік'!$J$14,((I188*'Умови та класичний графік'!$J$22)/365)*F189,"")</f>
        <v/>
      </c>
      <c r="L189" s="30" t="str">
        <f>IF(B188&lt;'Умови та класичний графік'!$J$14,SUM(M189:V189),"")</f>
        <v/>
      </c>
      <c r="M189" s="38"/>
      <c r="N189" s="39"/>
      <c r="O189" s="39"/>
      <c r="P189" s="32"/>
      <c r="Q189" s="40"/>
      <c r="R189" s="40"/>
      <c r="S189" s="41"/>
      <c r="T189" s="41"/>
      <c r="U189" s="41"/>
      <c r="V189" s="41"/>
      <c r="W189" s="43" t="str">
        <f>IF(B188&lt;'Умови та класичний графік'!$J$14,XIRR($G$36:G189,$C$36:C189,0),"")</f>
        <v/>
      </c>
      <c r="X189" s="42"/>
      <c r="Y189" s="35"/>
    </row>
    <row r="190" spans="2:25" x14ac:dyDescent="0.2">
      <c r="B190" s="25">
        <v>154</v>
      </c>
      <c r="C190" s="36" t="str">
        <f>IF(B189&lt;'Умови та класичний графік'!$J$14,EDATE(C189,1),"")</f>
        <v/>
      </c>
      <c r="D190" s="36" t="str">
        <f>IF(B189&lt;'Умови та класичний графік'!$J$14,C189,"")</f>
        <v/>
      </c>
      <c r="E190" s="26" t="str">
        <f>IF(B189&lt;'Умови та класичний графік'!$J$14,C190-1,"")</f>
        <v/>
      </c>
      <c r="F190" s="37" t="str">
        <f>IF(B189&lt;'Умови та класичний графік'!$J$14,E190-D190+1,"")</f>
        <v/>
      </c>
      <c r="G190" s="100" t="str">
        <f>IF(B189&lt;'Умови та класичний графік'!$J$14,J190+K190+L190,"")</f>
        <v/>
      </c>
      <c r="H190" s="101"/>
      <c r="I190" s="32" t="str">
        <f>IF(B189&lt;'Умови та класичний графік'!$J$14,I189-J190,"")</f>
        <v/>
      </c>
      <c r="J190" s="32" t="str">
        <f>IF(B189&lt;'Умови та класичний графік'!$J$14,J189,"")</f>
        <v/>
      </c>
      <c r="K190" s="32" t="str">
        <f>IF(B189&lt;'Умови та класичний графік'!$J$14,((I189*'Умови та класичний графік'!$J$22)/365)*F190,"")</f>
        <v/>
      </c>
      <c r="L190" s="30" t="str">
        <f>IF(B189&lt;'Умови та класичний графік'!$J$14,SUM(M190:V190),"")</f>
        <v/>
      </c>
      <c r="M190" s="38"/>
      <c r="N190" s="39"/>
      <c r="O190" s="39"/>
      <c r="P190" s="32"/>
      <c r="Q190" s="40"/>
      <c r="R190" s="40"/>
      <c r="S190" s="41"/>
      <c r="T190" s="41"/>
      <c r="U190" s="41"/>
      <c r="V190" s="41"/>
      <c r="W190" s="43" t="str">
        <f>IF(B189&lt;'Умови та класичний графік'!$J$14,XIRR($G$36:G190,$C$36:C190,0),"")</f>
        <v/>
      </c>
      <c r="X190" s="42"/>
      <c r="Y190" s="35"/>
    </row>
    <row r="191" spans="2:25" x14ac:dyDescent="0.2">
      <c r="B191" s="25">
        <v>155</v>
      </c>
      <c r="C191" s="36" t="str">
        <f>IF(B190&lt;'Умови та класичний графік'!$J$14,EDATE(C190,1),"")</f>
        <v/>
      </c>
      <c r="D191" s="36" t="str">
        <f>IF(B190&lt;'Умови та класичний графік'!$J$14,C190,"")</f>
        <v/>
      </c>
      <c r="E191" s="26" t="str">
        <f>IF(B190&lt;'Умови та класичний графік'!$J$14,C191-1,"")</f>
        <v/>
      </c>
      <c r="F191" s="37" t="str">
        <f>IF(B190&lt;'Умови та класичний графік'!$J$14,E191-D191+1,"")</f>
        <v/>
      </c>
      <c r="G191" s="100" t="str">
        <f>IF(B190&lt;'Умови та класичний графік'!$J$14,J191+K191+L191,"")</f>
        <v/>
      </c>
      <c r="H191" s="101"/>
      <c r="I191" s="32" t="str">
        <f>IF(B190&lt;'Умови та класичний графік'!$J$14,I190-J191,"")</f>
        <v/>
      </c>
      <c r="J191" s="32" t="str">
        <f>IF(B190&lt;'Умови та класичний графік'!$J$14,J190,"")</f>
        <v/>
      </c>
      <c r="K191" s="32" t="str">
        <f>IF(B190&lt;'Умови та класичний графік'!$J$14,((I190*'Умови та класичний графік'!$J$22)/365)*F191,"")</f>
        <v/>
      </c>
      <c r="L191" s="30" t="str">
        <f>IF(B190&lt;'Умови та класичний графік'!$J$14,SUM(M191:V191),"")</f>
        <v/>
      </c>
      <c r="M191" s="38"/>
      <c r="N191" s="39"/>
      <c r="O191" s="39"/>
      <c r="P191" s="32"/>
      <c r="Q191" s="40"/>
      <c r="R191" s="40"/>
      <c r="S191" s="41"/>
      <c r="T191" s="41"/>
      <c r="U191" s="41"/>
      <c r="V191" s="41"/>
      <c r="W191" s="43" t="str">
        <f>IF(B190&lt;'Умови та класичний графік'!$J$14,XIRR($G$36:G191,$C$36:C191,0),"")</f>
        <v/>
      </c>
      <c r="X191" s="42"/>
      <c r="Y191" s="35"/>
    </row>
    <row r="192" spans="2:25" x14ac:dyDescent="0.2">
      <c r="B192" s="25">
        <v>156</v>
      </c>
      <c r="C192" s="36" t="str">
        <f>IF(B191&lt;'Умови та класичний графік'!$J$14,EDATE(C191,1),"")</f>
        <v/>
      </c>
      <c r="D192" s="36" t="str">
        <f>IF(B191&lt;'Умови та класичний графік'!$J$14,C191,"")</f>
        <v/>
      </c>
      <c r="E192" s="26" t="str">
        <f>IF(B191&lt;'Умови та класичний графік'!$J$14,C192-1,"")</f>
        <v/>
      </c>
      <c r="F192" s="37" t="str">
        <f>IF(B191&lt;'Умови та класичний графік'!$J$14,E192-D192+1,"")</f>
        <v/>
      </c>
      <c r="G192" s="100" t="str">
        <f>IF(B191&lt;'Умови та класичний графік'!$J$14,J192+K192+L192,"")</f>
        <v/>
      </c>
      <c r="H192" s="101"/>
      <c r="I192" s="32" t="str">
        <f>IF(B191&lt;'Умови та класичний графік'!$J$14,I191-J192,"")</f>
        <v/>
      </c>
      <c r="J192" s="32" t="str">
        <f>IF(B191&lt;'Умови та класичний графік'!$J$14,J191,"")</f>
        <v/>
      </c>
      <c r="K192" s="32" t="str">
        <f>IF(B191&lt;'Умови та класичний графік'!$J$14,((I191*'Умови та класичний графік'!$J$22)/365)*F192,"")</f>
        <v/>
      </c>
      <c r="L192" s="30" t="str">
        <f>IF(B191&lt;'Умови та класичний графік'!$J$14,SUM(M192:V192),"")</f>
        <v/>
      </c>
      <c r="M192" s="38"/>
      <c r="N192" s="39"/>
      <c r="O192" s="39"/>
      <c r="P192" s="32"/>
      <c r="Q192" s="40"/>
      <c r="R192" s="40"/>
      <c r="S192" s="41"/>
      <c r="T192" s="41"/>
      <c r="U192" s="33" t="str">
        <f>IF(B191&lt;'Умови та класичний графік'!$J$14,('Умови та класичний графік'!$J$15*$N$20)+(I192*$N$21),"")</f>
        <v/>
      </c>
      <c r="V192" s="41"/>
      <c r="W192" s="43" t="str">
        <f>IF(B191&lt;'Умови та класичний графік'!$J$14,XIRR($G$36:G192,$C$36:C192,0),"")</f>
        <v/>
      </c>
      <c r="X192" s="42"/>
      <c r="Y192" s="35"/>
    </row>
    <row r="193" spans="2:25" x14ac:dyDescent="0.2">
      <c r="B193" s="25">
        <v>157</v>
      </c>
      <c r="C193" s="36" t="str">
        <f>IF(B192&lt;'Умови та класичний графік'!$J$14,EDATE(C192,1),"")</f>
        <v/>
      </c>
      <c r="D193" s="36" t="str">
        <f>IF(B192&lt;'Умови та класичний графік'!$J$14,C192,"")</f>
        <v/>
      </c>
      <c r="E193" s="26" t="str">
        <f>IF(B192&lt;'Умови та класичний графік'!$J$14,C193-1,"")</f>
        <v/>
      </c>
      <c r="F193" s="37" t="str">
        <f>IF(B192&lt;'Умови та класичний графік'!$J$14,E193-D193+1,"")</f>
        <v/>
      </c>
      <c r="G193" s="100" t="str">
        <f>IF(B192&lt;'Умови та класичний графік'!$J$14,J193+K193+L193,"")</f>
        <v/>
      </c>
      <c r="H193" s="101"/>
      <c r="I193" s="32" t="str">
        <f>IF(B192&lt;'Умови та класичний графік'!$J$14,I192-J193,"")</f>
        <v/>
      </c>
      <c r="J193" s="32" t="str">
        <f>IF(B192&lt;'Умови та класичний графік'!$J$14,J192,"")</f>
        <v/>
      </c>
      <c r="K193" s="32" t="str">
        <f>IF(B192&lt;'Умови та класичний графік'!$J$14,((I192*'Умови та класичний графік'!$J$22)/365)*F193,"")</f>
        <v/>
      </c>
      <c r="L193" s="30" t="str">
        <f>IF(B192&lt;'Умови та класичний графік'!$J$14,SUM(M193:V193),"")</f>
        <v/>
      </c>
      <c r="M193" s="38"/>
      <c r="N193" s="39"/>
      <c r="O193" s="39"/>
      <c r="P193" s="32"/>
      <c r="Q193" s="40"/>
      <c r="R193" s="40"/>
      <c r="S193" s="41"/>
      <c r="T193" s="41"/>
      <c r="U193" s="41"/>
      <c r="V193" s="41"/>
      <c r="W193" s="43" t="str">
        <f>IF(B192&lt;'Умови та класичний графік'!$J$14,XIRR($G$36:G193,$C$36:C193,0),"")</f>
        <v/>
      </c>
      <c r="X193" s="42"/>
      <c r="Y193" s="35"/>
    </row>
    <row r="194" spans="2:25" x14ac:dyDescent="0.2">
      <c r="B194" s="25">
        <v>158</v>
      </c>
      <c r="C194" s="36" t="str">
        <f>IF(B193&lt;'Умови та класичний графік'!$J$14,EDATE(C193,1),"")</f>
        <v/>
      </c>
      <c r="D194" s="36" t="str">
        <f>IF(B193&lt;'Умови та класичний графік'!$J$14,C193,"")</f>
        <v/>
      </c>
      <c r="E194" s="26" t="str">
        <f>IF(B193&lt;'Умови та класичний графік'!$J$14,C194-1,"")</f>
        <v/>
      </c>
      <c r="F194" s="37" t="str">
        <f>IF(B193&lt;'Умови та класичний графік'!$J$14,E194-D194+1,"")</f>
        <v/>
      </c>
      <c r="G194" s="100" t="str">
        <f>IF(B193&lt;'Умови та класичний графік'!$J$14,J194+K194+L194,"")</f>
        <v/>
      </c>
      <c r="H194" s="101"/>
      <c r="I194" s="32" t="str">
        <f>IF(B193&lt;'Умови та класичний графік'!$J$14,I193-J194,"")</f>
        <v/>
      </c>
      <c r="J194" s="32" t="str">
        <f>IF(B193&lt;'Умови та класичний графік'!$J$14,J193,"")</f>
        <v/>
      </c>
      <c r="K194" s="32" t="str">
        <f>IF(B193&lt;'Умови та класичний графік'!$J$14,((I193*'Умови та класичний графік'!$J$22)/365)*F194,"")</f>
        <v/>
      </c>
      <c r="L194" s="30" t="str">
        <f>IF(B193&lt;'Умови та класичний графік'!$J$14,SUM(M194:V194),"")</f>
        <v/>
      </c>
      <c r="M194" s="38"/>
      <c r="N194" s="39"/>
      <c r="O194" s="39"/>
      <c r="P194" s="32"/>
      <c r="Q194" s="40"/>
      <c r="R194" s="40"/>
      <c r="S194" s="41"/>
      <c r="T194" s="41"/>
      <c r="U194" s="41"/>
      <c r="V194" s="41"/>
      <c r="W194" s="43" t="str">
        <f>IF(B193&lt;'Умови та класичний графік'!$J$14,XIRR($G$36:G194,$C$36:C194,0),"")</f>
        <v/>
      </c>
      <c r="X194" s="42"/>
      <c r="Y194" s="35"/>
    </row>
    <row r="195" spans="2:25" x14ac:dyDescent="0.2">
      <c r="B195" s="25">
        <v>159</v>
      </c>
      <c r="C195" s="36" t="str">
        <f>IF(B194&lt;'Умови та класичний графік'!$J$14,EDATE(C194,1),"")</f>
        <v/>
      </c>
      <c r="D195" s="36" t="str">
        <f>IF(B194&lt;'Умови та класичний графік'!$J$14,C194,"")</f>
        <v/>
      </c>
      <c r="E195" s="26" t="str">
        <f>IF(B194&lt;'Умови та класичний графік'!$J$14,C195-1,"")</f>
        <v/>
      </c>
      <c r="F195" s="37" t="str">
        <f>IF(B194&lt;'Умови та класичний графік'!$J$14,E195-D195+1,"")</f>
        <v/>
      </c>
      <c r="G195" s="100" t="str">
        <f>IF(B194&lt;'Умови та класичний графік'!$J$14,J195+K195+L195,"")</f>
        <v/>
      </c>
      <c r="H195" s="101"/>
      <c r="I195" s="32" t="str">
        <f>IF(B194&lt;'Умови та класичний графік'!$J$14,I194-J195,"")</f>
        <v/>
      </c>
      <c r="J195" s="32" t="str">
        <f>IF(B194&lt;'Умови та класичний графік'!$J$14,J194,"")</f>
        <v/>
      </c>
      <c r="K195" s="32" t="str">
        <f>IF(B194&lt;'Умови та класичний графік'!$J$14,((I194*'Умови та класичний графік'!$J$22)/365)*F195,"")</f>
        <v/>
      </c>
      <c r="L195" s="30" t="str">
        <f>IF(B194&lt;'Умови та класичний графік'!$J$14,SUM(M195:V195),"")</f>
        <v/>
      </c>
      <c r="M195" s="38"/>
      <c r="N195" s="39"/>
      <c r="O195" s="39"/>
      <c r="P195" s="32"/>
      <c r="Q195" s="40"/>
      <c r="R195" s="40"/>
      <c r="S195" s="41"/>
      <c r="T195" s="41"/>
      <c r="U195" s="41"/>
      <c r="V195" s="41"/>
      <c r="W195" s="43" t="str">
        <f>IF(B194&lt;'Умови та класичний графік'!$J$14,XIRR($G$36:G195,$C$36:C195,0),"")</f>
        <v/>
      </c>
      <c r="X195" s="42"/>
      <c r="Y195" s="35"/>
    </row>
    <row r="196" spans="2:25" x14ac:dyDescent="0.2">
      <c r="B196" s="25">
        <v>160</v>
      </c>
      <c r="C196" s="36" t="str">
        <f>IF(B195&lt;'Умови та класичний графік'!$J$14,EDATE(C195,1),"")</f>
        <v/>
      </c>
      <c r="D196" s="36" t="str">
        <f>IF(B195&lt;'Умови та класичний графік'!$J$14,C195,"")</f>
        <v/>
      </c>
      <c r="E196" s="26" t="str">
        <f>IF(B195&lt;'Умови та класичний графік'!$J$14,C196-1,"")</f>
        <v/>
      </c>
      <c r="F196" s="37" t="str">
        <f>IF(B195&lt;'Умови та класичний графік'!$J$14,E196-D196+1,"")</f>
        <v/>
      </c>
      <c r="G196" s="100" t="str">
        <f>IF(B195&lt;'Умови та класичний графік'!$J$14,J196+K196+L196,"")</f>
        <v/>
      </c>
      <c r="H196" s="101"/>
      <c r="I196" s="32" t="str">
        <f>IF(B195&lt;'Умови та класичний графік'!$J$14,I195-J196,"")</f>
        <v/>
      </c>
      <c r="J196" s="32" t="str">
        <f>IF(B195&lt;'Умови та класичний графік'!$J$14,J195,"")</f>
        <v/>
      </c>
      <c r="K196" s="32" t="str">
        <f>IF(B195&lt;'Умови та класичний графік'!$J$14,((I195*'Умови та класичний графік'!$J$22)/365)*F196,"")</f>
        <v/>
      </c>
      <c r="L196" s="30" t="str">
        <f>IF(B195&lt;'Умови та класичний графік'!$J$14,SUM(M196:V196),"")</f>
        <v/>
      </c>
      <c r="M196" s="38"/>
      <c r="N196" s="39"/>
      <c r="O196" s="39"/>
      <c r="P196" s="32"/>
      <c r="Q196" s="40"/>
      <c r="R196" s="40"/>
      <c r="S196" s="41"/>
      <c r="T196" s="41"/>
      <c r="U196" s="41"/>
      <c r="V196" s="41"/>
      <c r="W196" s="43" t="str">
        <f>IF(B195&lt;'Умови та класичний графік'!$J$14,XIRR($G$36:G196,$C$36:C196,0),"")</f>
        <v/>
      </c>
      <c r="X196" s="42"/>
      <c r="Y196" s="35"/>
    </row>
    <row r="197" spans="2:25" x14ac:dyDescent="0.2">
      <c r="B197" s="25">
        <v>161</v>
      </c>
      <c r="C197" s="36" t="str">
        <f>IF(B196&lt;'Умови та класичний графік'!$J$14,EDATE(C196,1),"")</f>
        <v/>
      </c>
      <c r="D197" s="36" t="str">
        <f>IF(B196&lt;'Умови та класичний графік'!$J$14,C196,"")</f>
        <v/>
      </c>
      <c r="E197" s="26" t="str">
        <f>IF(B196&lt;'Умови та класичний графік'!$J$14,C197-1,"")</f>
        <v/>
      </c>
      <c r="F197" s="37" t="str">
        <f>IF(B196&lt;'Умови та класичний графік'!$J$14,E197-D197+1,"")</f>
        <v/>
      </c>
      <c r="G197" s="100" t="str">
        <f>IF(B196&lt;'Умови та класичний графік'!$J$14,J197+K197+L197,"")</f>
        <v/>
      </c>
      <c r="H197" s="101"/>
      <c r="I197" s="32" t="str">
        <f>IF(B196&lt;'Умови та класичний графік'!$J$14,I196-J197,"")</f>
        <v/>
      </c>
      <c r="J197" s="32" t="str">
        <f>IF(B196&lt;'Умови та класичний графік'!$J$14,J196,"")</f>
        <v/>
      </c>
      <c r="K197" s="32" t="str">
        <f>IF(B196&lt;'Умови та класичний графік'!$J$14,((I196*'Умови та класичний графік'!$J$22)/365)*F197,"")</f>
        <v/>
      </c>
      <c r="L197" s="30" t="str">
        <f>IF(B196&lt;'Умови та класичний графік'!$J$14,SUM(M197:V197),"")</f>
        <v/>
      </c>
      <c r="M197" s="38"/>
      <c r="N197" s="39"/>
      <c r="O197" s="39"/>
      <c r="P197" s="32"/>
      <c r="Q197" s="40"/>
      <c r="R197" s="40"/>
      <c r="S197" s="41"/>
      <c r="T197" s="41"/>
      <c r="U197" s="41"/>
      <c r="V197" s="41"/>
      <c r="W197" s="43" t="str">
        <f>IF(B196&lt;'Умови та класичний графік'!$J$14,XIRR($G$36:G197,$C$36:C197,0),"")</f>
        <v/>
      </c>
      <c r="X197" s="42"/>
      <c r="Y197" s="35"/>
    </row>
    <row r="198" spans="2:25" x14ac:dyDescent="0.2">
      <c r="B198" s="25">
        <v>162</v>
      </c>
      <c r="C198" s="36" t="str">
        <f>IF(B197&lt;'Умови та класичний графік'!$J$14,EDATE(C197,1),"")</f>
        <v/>
      </c>
      <c r="D198" s="36" t="str">
        <f>IF(B197&lt;'Умови та класичний графік'!$J$14,C197,"")</f>
        <v/>
      </c>
      <c r="E198" s="26" t="str">
        <f>IF(B197&lt;'Умови та класичний графік'!$J$14,C198-1,"")</f>
        <v/>
      </c>
      <c r="F198" s="37" t="str">
        <f>IF(B197&lt;'Умови та класичний графік'!$J$14,E198-D198+1,"")</f>
        <v/>
      </c>
      <c r="G198" s="100" t="str">
        <f>IF(B197&lt;'Умови та класичний графік'!$J$14,J198+K198+L198,"")</f>
        <v/>
      </c>
      <c r="H198" s="101"/>
      <c r="I198" s="32" t="str">
        <f>IF(B197&lt;'Умови та класичний графік'!$J$14,I197-J198,"")</f>
        <v/>
      </c>
      <c r="J198" s="32" t="str">
        <f>IF(B197&lt;'Умови та класичний графік'!$J$14,J197,"")</f>
        <v/>
      </c>
      <c r="K198" s="32" t="str">
        <f>IF(B197&lt;'Умови та класичний графік'!$J$14,((I197*'Умови та класичний графік'!$J$22)/365)*F198,"")</f>
        <v/>
      </c>
      <c r="L198" s="30" t="str">
        <f>IF(B197&lt;'Умови та класичний графік'!$J$14,SUM(M198:V198),"")</f>
        <v/>
      </c>
      <c r="M198" s="38"/>
      <c r="N198" s="39"/>
      <c r="O198" s="39"/>
      <c r="P198" s="32"/>
      <c r="Q198" s="40"/>
      <c r="R198" s="40"/>
      <c r="S198" s="41"/>
      <c r="T198" s="41"/>
      <c r="U198" s="41"/>
      <c r="V198" s="41"/>
      <c r="W198" s="43" t="str">
        <f>IF(B197&lt;'Умови та класичний графік'!$J$14,XIRR($G$36:G198,$C$36:C198,0),"")</f>
        <v/>
      </c>
      <c r="X198" s="42"/>
      <c r="Y198" s="35"/>
    </row>
    <row r="199" spans="2:25" x14ac:dyDescent="0.2">
      <c r="B199" s="25">
        <v>163</v>
      </c>
      <c r="C199" s="36" t="str">
        <f>IF(B198&lt;'Умови та класичний графік'!$J$14,EDATE(C198,1),"")</f>
        <v/>
      </c>
      <c r="D199" s="36" t="str">
        <f>IF(B198&lt;'Умови та класичний графік'!$J$14,C198,"")</f>
        <v/>
      </c>
      <c r="E199" s="26" t="str">
        <f>IF(B198&lt;'Умови та класичний графік'!$J$14,C199-1,"")</f>
        <v/>
      </c>
      <c r="F199" s="37" t="str">
        <f>IF(B198&lt;'Умови та класичний графік'!$J$14,E199-D199+1,"")</f>
        <v/>
      </c>
      <c r="G199" s="100" t="str">
        <f>IF(B198&lt;'Умови та класичний графік'!$J$14,J199+K199+L199,"")</f>
        <v/>
      </c>
      <c r="H199" s="101"/>
      <c r="I199" s="32" t="str">
        <f>IF(B198&lt;'Умови та класичний графік'!$J$14,I198-J199,"")</f>
        <v/>
      </c>
      <c r="J199" s="32" t="str">
        <f>IF(B198&lt;'Умови та класичний графік'!$J$14,J198,"")</f>
        <v/>
      </c>
      <c r="K199" s="32" t="str">
        <f>IF(B198&lt;'Умови та класичний графік'!$J$14,((I198*'Умови та класичний графік'!$J$22)/365)*F199,"")</f>
        <v/>
      </c>
      <c r="L199" s="30" t="str">
        <f>IF(B198&lt;'Умови та класичний графік'!$J$14,SUM(M199:V199),"")</f>
        <v/>
      </c>
      <c r="M199" s="38"/>
      <c r="N199" s="39"/>
      <c r="O199" s="39"/>
      <c r="P199" s="32"/>
      <c r="Q199" s="40"/>
      <c r="R199" s="40"/>
      <c r="S199" s="41"/>
      <c r="T199" s="41"/>
      <c r="U199" s="41"/>
      <c r="V199" s="41"/>
      <c r="W199" s="43" t="str">
        <f>IF(B198&lt;'Умови та класичний графік'!$J$14,XIRR($G$36:G199,$C$36:C199,0),"")</f>
        <v/>
      </c>
      <c r="X199" s="42"/>
      <c r="Y199" s="35"/>
    </row>
    <row r="200" spans="2:25" x14ac:dyDescent="0.2">
      <c r="B200" s="25">
        <v>164</v>
      </c>
      <c r="C200" s="36" t="str">
        <f>IF(B199&lt;'Умови та класичний графік'!$J$14,EDATE(C199,1),"")</f>
        <v/>
      </c>
      <c r="D200" s="36" t="str">
        <f>IF(B199&lt;'Умови та класичний графік'!$J$14,C199,"")</f>
        <v/>
      </c>
      <c r="E200" s="26" t="str">
        <f>IF(B199&lt;'Умови та класичний графік'!$J$14,C200-1,"")</f>
        <v/>
      </c>
      <c r="F200" s="37" t="str">
        <f>IF(B199&lt;'Умови та класичний графік'!$J$14,E200-D200+1,"")</f>
        <v/>
      </c>
      <c r="G200" s="100" t="str">
        <f>IF(B199&lt;'Умови та класичний графік'!$J$14,J200+K200+L200,"")</f>
        <v/>
      </c>
      <c r="H200" s="101"/>
      <c r="I200" s="32" t="str">
        <f>IF(B199&lt;'Умови та класичний графік'!$J$14,I199-J200,"")</f>
        <v/>
      </c>
      <c r="J200" s="32" t="str">
        <f>IF(B199&lt;'Умови та класичний графік'!$J$14,J199,"")</f>
        <v/>
      </c>
      <c r="K200" s="32" t="str">
        <f>IF(B199&lt;'Умови та класичний графік'!$J$14,((I199*'Умови та класичний графік'!$J$22)/365)*F200,"")</f>
        <v/>
      </c>
      <c r="L200" s="30" t="str">
        <f>IF(B199&lt;'Умови та класичний графік'!$J$14,SUM(M200:V200),"")</f>
        <v/>
      </c>
      <c r="M200" s="38"/>
      <c r="N200" s="39"/>
      <c r="O200" s="39"/>
      <c r="P200" s="32"/>
      <c r="Q200" s="40"/>
      <c r="R200" s="40"/>
      <c r="S200" s="41"/>
      <c r="T200" s="41"/>
      <c r="U200" s="41"/>
      <c r="V200" s="41"/>
      <c r="W200" s="43" t="str">
        <f>IF(B199&lt;'Умови та класичний графік'!$J$14,XIRR($G$36:G200,$C$36:C200,0),"")</f>
        <v/>
      </c>
      <c r="X200" s="42"/>
      <c r="Y200" s="35"/>
    </row>
    <row r="201" spans="2:25" x14ac:dyDescent="0.2">
      <c r="B201" s="25">
        <v>165</v>
      </c>
      <c r="C201" s="36" t="str">
        <f>IF(B200&lt;'Умови та класичний графік'!$J$14,EDATE(C200,1),"")</f>
        <v/>
      </c>
      <c r="D201" s="36" t="str">
        <f>IF(B200&lt;'Умови та класичний графік'!$J$14,C200,"")</f>
        <v/>
      </c>
      <c r="E201" s="26" t="str">
        <f>IF(B200&lt;'Умови та класичний графік'!$J$14,C201-1,"")</f>
        <v/>
      </c>
      <c r="F201" s="37" t="str">
        <f>IF(B200&lt;'Умови та класичний графік'!$J$14,E201-D201+1,"")</f>
        <v/>
      </c>
      <c r="G201" s="100" t="str">
        <f>IF(B200&lt;'Умови та класичний графік'!$J$14,J201+K201+L201,"")</f>
        <v/>
      </c>
      <c r="H201" s="101"/>
      <c r="I201" s="32" t="str">
        <f>IF(B200&lt;'Умови та класичний графік'!$J$14,I200-J201,"")</f>
        <v/>
      </c>
      <c r="J201" s="32" t="str">
        <f>IF(B200&lt;'Умови та класичний графік'!$J$14,J200,"")</f>
        <v/>
      </c>
      <c r="K201" s="32" t="str">
        <f>IF(B200&lt;'Умови та класичний графік'!$J$14,((I200*'Умови та класичний графік'!$J$22)/365)*F201,"")</f>
        <v/>
      </c>
      <c r="L201" s="30" t="str">
        <f>IF(B200&lt;'Умови та класичний графік'!$J$14,SUM(M201:V201),"")</f>
        <v/>
      </c>
      <c r="M201" s="38"/>
      <c r="N201" s="39"/>
      <c r="O201" s="39"/>
      <c r="P201" s="32"/>
      <c r="Q201" s="40"/>
      <c r="R201" s="40"/>
      <c r="S201" s="41"/>
      <c r="T201" s="41"/>
      <c r="U201" s="41"/>
      <c r="V201" s="41"/>
      <c r="W201" s="43" t="str">
        <f>IF(B200&lt;'Умови та класичний графік'!$J$14,XIRR($G$36:G201,$C$36:C201,0),"")</f>
        <v/>
      </c>
      <c r="X201" s="42"/>
      <c r="Y201" s="35"/>
    </row>
    <row r="202" spans="2:25" x14ac:dyDescent="0.2">
      <c r="B202" s="25">
        <v>166</v>
      </c>
      <c r="C202" s="36" t="str">
        <f>IF(B201&lt;'Умови та класичний графік'!$J$14,EDATE(C201,1),"")</f>
        <v/>
      </c>
      <c r="D202" s="36" t="str">
        <f>IF(B201&lt;'Умови та класичний графік'!$J$14,C201,"")</f>
        <v/>
      </c>
      <c r="E202" s="26" t="str">
        <f>IF(B201&lt;'Умови та класичний графік'!$J$14,C202-1,"")</f>
        <v/>
      </c>
      <c r="F202" s="37" t="str">
        <f>IF(B201&lt;'Умови та класичний графік'!$J$14,E202-D202+1,"")</f>
        <v/>
      </c>
      <c r="G202" s="100" t="str">
        <f>IF(B201&lt;'Умови та класичний графік'!$J$14,J202+K202+L202,"")</f>
        <v/>
      </c>
      <c r="H202" s="101"/>
      <c r="I202" s="32" t="str">
        <f>IF(B201&lt;'Умови та класичний графік'!$J$14,I201-J202,"")</f>
        <v/>
      </c>
      <c r="J202" s="32" t="str">
        <f>IF(B201&lt;'Умови та класичний графік'!$J$14,J201,"")</f>
        <v/>
      </c>
      <c r="K202" s="32" t="str">
        <f>IF(B201&lt;'Умови та класичний графік'!$J$14,((I201*'Умови та класичний графік'!$J$22)/365)*F202,"")</f>
        <v/>
      </c>
      <c r="L202" s="30" t="str">
        <f>IF(B201&lt;'Умови та класичний графік'!$J$14,SUM(M202:V202),"")</f>
        <v/>
      </c>
      <c r="M202" s="38"/>
      <c r="N202" s="39"/>
      <c r="O202" s="39"/>
      <c r="P202" s="32"/>
      <c r="Q202" s="40"/>
      <c r="R202" s="40"/>
      <c r="S202" s="41"/>
      <c r="T202" s="41"/>
      <c r="U202" s="41"/>
      <c r="V202" s="41"/>
      <c r="W202" s="43" t="str">
        <f>IF(B201&lt;'Умови та класичний графік'!$J$14,XIRR($G$36:G202,$C$36:C202,0),"")</f>
        <v/>
      </c>
      <c r="X202" s="42"/>
      <c r="Y202" s="35"/>
    </row>
    <row r="203" spans="2:25" x14ac:dyDescent="0.2">
      <c r="B203" s="25">
        <v>167</v>
      </c>
      <c r="C203" s="36" t="str">
        <f>IF(B202&lt;'Умови та класичний графік'!$J$14,EDATE(C202,1),"")</f>
        <v/>
      </c>
      <c r="D203" s="36" t="str">
        <f>IF(B202&lt;'Умови та класичний графік'!$J$14,C202,"")</f>
        <v/>
      </c>
      <c r="E203" s="26" t="str">
        <f>IF(B202&lt;'Умови та класичний графік'!$J$14,C203-1,"")</f>
        <v/>
      </c>
      <c r="F203" s="37" t="str">
        <f>IF(B202&lt;'Умови та класичний графік'!$J$14,E203-D203+1,"")</f>
        <v/>
      </c>
      <c r="G203" s="100" t="str">
        <f>IF(B202&lt;'Умови та класичний графік'!$J$14,J203+K203+L203,"")</f>
        <v/>
      </c>
      <c r="H203" s="101"/>
      <c r="I203" s="32" t="str">
        <f>IF(B202&lt;'Умови та класичний графік'!$J$14,I202-J203,"")</f>
        <v/>
      </c>
      <c r="J203" s="32" t="str">
        <f>IF(B202&lt;'Умови та класичний графік'!$J$14,J202,"")</f>
        <v/>
      </c>
      <c r="K203" s="32" t="str">
        <f>IF(B202&lt;'Умови та класичний графік'!$J$14,((I202*'Умови та класичний графік'!$J$22)/365)*F203,"")</f>
        <v/>
      </c>
      <c r="L203" s="30" t="str">
        <f>IF(B202&lt;'Умови та класичний графік'!$J$14,SUM(M203:V203),"")</f>
        <v/>
      </c>
      <c r="M203" s="38"/>
      <c r="N203" s="39"/>
      <c r="O203" s="39"/>
      <c r="P203" s="32"/>
      <c r="Q203" s="40"/>
      <c r="R203" s="40"/>
      <c r="S203" s="41"/>
      <c r="T203" s="41"/>
      <c r="U203" s="41"/>
      <c r="V203" s="41"/>
      <c r="W203" s="43" t="str">
        <f>IF(B202&lt;'Умови та класичний графік'!$J$14,XIRR($G$36:G203,$C$36:C203,0),"")</f>
        <v/>
      </c>
      <c r="X203" s="42"/>
      <c r="Y203" s="35"/>
    </row>
    <row r="204" spans="2:25" x14ac:dyDescent="0.2">
      <c r="B204" s="25">
        <v>168</v>
      </c>
      <c r="C204" s="36" t="str">
        <f>IF(B203&lt;'Умови та класичний графік'!$J$14,EDATE(C203,1),"")</f>
        <v/>
      </c>
      <c r="D204" s="36" t="str">
        <f>IF(B203&lt;'Умови та класичний графік'!$J$14,C203,"")</f>
        <v/>
      </c>
      <c r="E204" s="26" t="str">
        <f>IF(B203&lt;'Умови та класичний графік'!$J$14,C204-1,"")</f>
        <v/>
      </c>
      <c r="F204" s="37" t="str">
        <f>IF(B203&lt;'Умови та класичний графік'!$J$14,E204-D204+1,"")</f>
        <v/>
      </c>
      <c r="G204" s="100" t="str">
        <f>IF(B203&lt;'Умови та класичний графік'!$J$14,J204+K204+L204,"")</f>
        <v/>
      </c>
      <c r="H204" s="101"/>
      <c r="I204" s="32" t="str">
        <f>IF(B203&lt;'Умови та класичний графік'!$J$14,I203-J204,"")</f>
        <v/>
      </c>
      <c r="J204" s="32" t="str">
        <f>IF(B203&lt;'Умови та класичний графік'!$J$14,J203,"")</f>
        <v/>
      </c>
      <c r="K204" s="32" t="str">
        <f>IF(B203&lt;'Умови та класичний графік'!$J$14,((I203*'Умови та класичний графік'!$J$22)/365)*F204,"")</f>
        <v/>
      </c>
      <c r="L204" s="30" t="str">
        <f>IF(B203&lt;'Умови та класичний графік'!$J$14,SUM(M204:V204),"")</f>
        <v/>
      </c>
      <c r="M204" s="38"/>
      <c r="N204" s="39"/>
      <c r="O204" s="39"/>
      <c r="P204" s="32"/>
      <c r="Q204" s="40"/>
      <c r="R204" s="40"/>
      <c r="S204" s="41"/>
      <c r="T204" s="41"/>
      <c r="U204" s="33" t="str">
        <f>IF(B203&lt;'Умови та класичний графік'!$J$14,('Умови та класичний графік'!$J$15*$N$20)+(I204*$N$21),"")</f>
        <v/>
      </c>
      <c r="V204" s="41"/>
      <c r="W204" s="43" t="str">
        <f>IF(B203&lt;'Умови та класичний графік'!$J$14,XIRR($G$36:G204,$C$36:C204,0),"")</f>
        <v/>
      </c>
      <c r="X204" s="42"/>
      <c r="Y204" s="35"/>
    </row>
    <row r="205" spans="2:25" x14ac:dyDescent="0.2">
      <c r="B205" s="25">
        <v>169</v>
      </c>
      <c r="C205" s="36" t="str">
        <f>IF(B204&lt;'Умови та класичний графік'!$J$14,EDATE(C204,1),"")</f>
        <v/>
      </c>
      <c r="D205" s="36" t="str">
        <f>IF(B204&lt;'Умови та класичний графік'!$J$14,C204,"")</f>
        <v/>
      </c>
      <c r="E205" s="26" t="str">
        <f>IF(B204&lt;'Умови та класичний графік'!$J$14,C205-1,"")</f>
        <v/>
      </c>
      <c r="F205" s="37" t="str">
        <f>IF(B204&lt;'Умови та класичний графік'!$J$14,E205-D205+1,"")</f>
        <v/>
      </c>
      <c r="G205" s="100" t="str">
        <f>IF(B204&lt;'Умови та класичний графік'!$J$14,J205+K205+L205,"")</f>
        <v/>
      </c>
      <c r="H205" s="101"/>
      <c r="I205" s="32" t="str">
        <f>IF(B204&lt;'Умови та класичний графік'!$J$14,I204-J205,"")</f>
        <v/>
      </c>
      <c r="J205" s="32" t="str">
        <f>IF(B204&lt;'Умови та класичний графік'!$J$14,J204,"")</f>
        <v/>
      </c>
      <c r="K205" s="32" t="str">
        <f>IF(B204&lt;'Умови та класичний графік'!$J$14,((I204*'Умови та класичний графік'!$J$22)/365)*F205,"")</f>
        <v/>
      </c>
      <c r="L205" s="30" t="str">
        <f>IF(B204&lt;'Умови та класичний графік'!$J$14,SUM(M205:V205),"")</f>
        <v/>
      </c>
      <c r="M205" s="38"/>
      <c r="N205" s="39"/>
      <c r="O205" s="39"/>
      <c r="P205" s="32"/>
      <c r="Q205" s="40"/>
      <c r="R205" s="40"/>
      <c r="S205" s="41"/>
      <c r="T205" s="41"/>
      <c r="U205" s="41"/>
      <c r="V205" s="41"/>
      <c r="W205" s="43" t="str">
        <f>IF(B204&lt;'Умови та класичний графік'!$J$14,XIRR($G$36:G205,$C$36:C205,0),"")</f>
        <v/>
      </c>
      <c r="X205" s="42"/>
      <c r="Y205" s="35"/>
    </row>
    <row r="206" spans="2:25" x14ac:dyDescent="0.2">
      <c r="B206" s="25">
        <v>170</v>
      </c>
      <c r="C206" s="36" t="str">
        <f>IF(B205&lt;'Умови та класичний графік'!$J$14,EDATE(C205,1),"")</f>
        <v/>
      </c>
      <c r="D206" s="36" t="str">
        <f>IF(B205&lt;'Умови та класичний графік'!$J$14,C205,"")</f>
        <v/>
      </c>
      <c r="E206" s="26" t="str">
        <f>IF(B205&lt;'Умови та класичний графік'!$J$14,C206-1,"")</f>
        <v/>
      </c>
      <c r="F206" s="37" t="str">
        <f>IF(B205&lt;'Умови та класичний графік'!$J$14,E206-D206+1,"")</f>
        <v/>
      </c>
      <c r="G206" s="100" t="str">
        <f>IF(B205&lt;'Умови та класичний графік'!$J$14,J206+K206+L206,"")</f>
        <v/>
      </c>
      <c r="H206" s="101"/>
      <c r="I206" s="32" t="str">
        <f>IF(B205&lt;'Умови та класичний графік'!$J$14,I205-J206,"")</f>
        <v/>
      </c>
      <c r="J206" s="32" t="str">
        <f>IF(B205&lt;'Умови та класичний графік'!$J$14,J205,"")</f>
        <v/>
      </c>
      <c r="K206" s="32" t="str">
        <f>IF(B205&lt;'Умови та класичний графік'!$J$14,((I205*'Умови та класичний графік'!$J$22)/365)*F206,"")</f>
        <v/>
      </c>
      <c r="L206" s="30" t="str">
        <f>IF(B205&lt;'Умови та класичний графік'!$J$14,SUM(M206:V206),"")</f>
        <v/>
      </c>
      <c r="M206" s="38"/>
      <c r="N206" s="39"/>
      <c r="O206" s="39"/>
      <c r="P206" s="32"/>
      <c r="Q206" s="40"/>
      <c r="R206" s="40"/>
      <c r="S206" s="41"/>
      <c r="T206" s="41"/>
      <c r="U206" s="41"/>
      <c r="V206" s="41"/>
      <c r="W206" s="43" t="str">
        <f>IF(B205&lt;'Умови та класичний графік'!$J$14,XIRR($G$36:G206,$C$36:C206,0),"")</f>
        <v/>
      </c>
      <c r="X206" s="42"/>
      <c r="Y206" s="35"/>
    </row>
    <row r="207" spans="2:25" x14ac:dyDescent="0.2">
      <c r="B207" s="25">
        <v>171</v>
      </c>
      <c r="C207" s="36" t="str">
        <f>IF(B206&lt;'Умови та класичний графік'!$J$14,EDATE(C206,1),"")</f>
        <v/>
      </c>
      <c r="D207" s="36" t="str">
        <f>IF(B206&lt;'Умови та класичний графік'!$J$14,C206,"")</f>
        <v/>
      </c>
      <c r="E207" s="26" t="str">
        <f>IF(B206&lt;'Умови та класичний графік'!$J$14,C207-1,"")</f>
        <v/>
      </c>
      <c r="F207" s="37" t="str">
        <f>IF(B206&lt;'Умови та класичний графік'!$J$14,E207-D207+1,"")</f>
        <v/>
      </c>
      <c r="G207" s="100" t="str">
        <f>IF(B206&lt;'Умови та класичний графік'!$J$14,J207+K207+L207,"")</f>
        <v/>
      </c>
      <c r="H207" s="101"/>
      <c r="I207" s="32" t="str">
        <f>IF(B206&lt;'Умови та класичний графік'!$J$14,I206-J207,"")</f>
        <v/>
      </c>
      <c r="J207" s="32" t="str">
        <f>IF(B206&lt;'Умови та класичний графік'!$J$14,J206,"")</f>
        <v/>
      </c>
      <c r="K207" s="32" t="str">
        <f>IF(B206&lt;'Умови та класичний графік'!$J$14,((I206*'Умови та класичний графік'!$J$22)/365)*F207,"")</f>
        <v/>
      </c>
      <c r="L207" s="30" t="str">
        <f>IF(B206&lt;'Умови та класичний графік'!$J$14,SUM(M207:V207),"")</f>
        <v/>
      </c>
      <c r="M207" s="38"/>
      <c r="N207" s="39"/>
      <c r="O207" s="39"/>
      <c r="P207" s="32"/>
      <c r="Q207" s="40"/>
      <c r="R207" s="40"/>
      <c r="S207" s="41"/>
      <c r="T207" s="41"/>
      <c r="U207" s="41"/>
      <c r="V207" s="41"/>
      <c r="W207" s="43" t="str">
        <f>IF(B206&lt;'Умови та класичний графік'!$J$14,XIRR($G$36:G207,$C$36:C207,0),"")</f>
        <v/>
      </c>
      <c r="X207" s="42"/>
      <c r="Y207" s="35"/>
    </row>
    <row r="208" spans="2:25" x14ac:dyDescent="0.2">
      <c r="B208" s="25">
        <v>172</v>
      </c>
      <c r="C208" s="36" t="str">
        <f>IF(B207&lt;'Умови та класичний графік'!$J$14,EDATE(C207,1),"")</f>
        <v/>
      </c>
      <c r="D208" s="36" t="str">
        <f>IF(B207&lt;'Умови та класичний графік'!$J$14,C207,"")</f>
        <v/>
      </c>
      <c r="E208" s="26" t="str">
        <f>IF(B207&lt;'Умови та класичний графік'!$J$14,C208-1,"")</f>
        <v/>
      </c>
      <c r="F208" s="37" t="str">
        <f>IF(B207&lt;'Умови та класичний графік'!$J$14,E208-D208+1,"")</f>
        <v/>
      </c>
      <c r="G208" s="100" t="str">
        <f>IF(B207&lt;'Умови та класичний графік'!$J$14,J208+K208+L208,"")</f>
        <v/>
      </c>
      <c r="H208" s="101"/>
      <c r="I208" s="32" t="str">
        <f>IF(B207&lt;'Умови та класичний графік'!$J$14,I207-J208,"")</f>
        <v/>
      </c>
      <c r="J208" s="32" t="str">
        <f>IF(B207&lt;'Умови та класичний графік'!$J$14,J207,"")</f>
        <v/>
      </c>
      <c r="K208" s="32" t="str">
        <f>IF(B207&lt;'Умови та класичний графік'!$J$14,((I207*'Умови та класичний графік'!$J$22)/365)*F208,"")</f>
        <v/>
      </c>
      <c r="L208" s="30" t="str">
        <f>IF(B207&lt;'Умови та класичний графік'!$J$14,SUM(M208:V208),"")</f>
        <v/>
      </c>
      <c r="M208" s="38"/>
      <c r="N208" s="39"/>
      <c r="O208" s="39"/>
      <c r="P208" s="32"/>
      <c r="Q208" s="40"/>
      <c r="R208" s="40"/>
      <c r="S208" s="41"/>
      <c r="T208" s="41"/>
      <c r="U208" s="41"/>
      <c r="V208" s="41"/>
      <c r="W208" s="43" t="str">
        <f>IF(B207&lt;'Умови та класичний графік'!$J$14,XIRR($G$36:G208,$C$36:C208,0),"")</f>
        <v/>
      </c>
      <c r="X208" s="42"/>
      <c r="Y208" s="35"/>
    </row>
    <row r="209" spans="2:25" x14ac:dyDescent="0.2">
      <c r="B209" s="25">
        <v>173</v>
      </c>
      <c r="C209" s="36" t="str">
        <f>IF(B208&lt;'Умови та класичний графік'!$J$14,EDATE(C208,1),"")</f>
        <v/>
      </c>
      <c r="D209" s="36" t="str">
        <f>IF(B208&lt;'Умови та класичний графік'!$J$14,C208,"")</f>
        <v/>
      </c>
      <c r="E209" s="26" t="str">
        <f>IF(B208&lt;'Умови та класичний графік'!$J$14,C209-1,"")</f>
        <v/>
      </c>
      <c r="F209" s="37" t="str">
        <f>IF(B208&lt;'Умови та класичний графік'!$J$14,E209-D209+1,"")</f>
        <v/>
      </c>
      <c r="G209" s="100" t="str">
        <f>IF(B208&lt;'Умови та класичний графік'!$J$14,J209+K209+L209,"")</f>
        <v/>
      </c>
      <c r="H209" s="101"/>
      <c r="I209" s="32" t="str">
        <f>IF(B208&lt;'Умови та класичний графік'!$J$14,I208-J209,"")</f>
        <v/>
      </c>
      <c r="J209" s="32" t="str">
        <f>IF(B208&lt;'Умови та класичний графік'!$J$14,J208,"")</f>
        <v/>
      </c>
      <c r="K209" s="32" t="str">
        <f>IF(B208&lt;'Умови та класичний графік'!$J$14,((I208*'Умови та класичний графік'!$J$22)/365)*F209,"")</f>
        <v/>
      </c>
      <c r="L209" s="30" t="str">
        <f>IF(B208&lt;'Умови та класичний графік'!$J$14,SUM(M209:V209),"")</f>
        <v/>
      </c>
      <c r="M209" s="38"/>
      <c r="N209" s="39"/>
      <c r="O209" s="39"/>
      <c r="P209" s="32"/>
      <c r="Q209" s="40"/>
      <c r="R209" s="40"/>
      <c r="S209" s="41"/>
      <c r="T209" s="41"/>
      <c r="U209" s="41"/>
      <c r="V209" s="41"/>
      <c r="W209" s="43" t="str">
        <f>IF(B208&lt;'Умови та класичний графік'!$J$14,XIRR($G$36:G209,$C$36:C209,0),"")</f>
        <v/>
      </c>
      <c r="X209" s="42"/>
      <c r="Y209" s="35"/>
    </row>
    <row r="210" spans="2:25" x14ac:dyDescent="0.2">
      <c r="B210" s="25">
        <v>174</v>
      </c>
      <c r="C210" s="36" t="str">
        <f>IF(B209&lt;'Умови та класичний графік'!$J$14,EDATE(C209,1),"")</f>
        <v/>
      </c>
      <c r="D210" s="36" t="str">
        <f>IF(B209&lt;'Умови та класичний графік'!$J$14,C209,"")</f>
        <v/>
      </c>
      <c r="E210" s="26" t="str">
        <f>IF(B209&lt;'Умови та класичний графік'!$J$14,C210-1,"")</f>
        <v/>
      </c>
      <c r="F210" s="37" t="str">
        <f>IF(B209&lt;'Умови та класичний графік'!$J$14,E210-D210+1,"")</f>
        <v/>
      </c>
      <c r="G210" s="100" t="str">
        <f>IF(B209&lt;'Умови та класичний графік'!$J$14,J210+K210+L210,"")</f>
        <v/>
      </c>
      <c r="H210" s="101"/>
      <c r="I210" s="32" t="str">
        <f>IF(B209&lt;'Умови та класичний графік'!$J$14,I209-J210,"")</f>
        <v/>
      </c>
      <c r="J210" s="32" t="str">
        <f>IF(B209&lt;'Умови та класичний графік'!$J$14,J209,"")</f>
        <v/>
      </c>
      <c r="K210" s="32" t="str">
        <f>IF(B209&lt;'Умови та класичний графік'!$J$14,((I209*'Умови та класичний графік'!$J$22)/365)*F210,"")</f>
        <v/>
      </c>
      <c r="L210" s="30" t="str">
        <f>IF(B209&lt;'Умови та класичний графік'!$J$14,SUM(M210:V210),"")</f>
        <v/>
      </c>
      <c r="M210" s="38"/>
      <c r="N210" s="39"/>
      <c r="O210" s="39"/>
      <c r="P210" s="32"/>
      <c r="Q210" s="40"/>
      <c r="R210" s="40"/>
      <c r="S210" s="41"/>
      <c r="T210" s="41"/>
      <c r="U210" s="41"/>
      <c r="V210" s="41"/>
      <c r="W210" s="43" t="str">
        <f>IF(B209&lt;'Умови та класичний графік'!$J$14,XIRR($G$36:G210,$C$36:C210,0),"")</f>
        <v/>
      </c>
      <c r="X210" s="42"/>
      <c r="Y210" s="35"/>
    </row>
    <row r="211" spans="2:25" x14ac:dyDescent="0.2">
      <c r="B211" s="25">
        <v>175</v>
      </c>
      <c r="C211" s="36" t="str">
        <f>IF(B210&lt;'Умови та класичний графік'!$J$14,EDATE(C210,1),"")</f>
        <v/>
      </c>
      <c r="D211" s="36" t="str">
        <f>IF(B210&lt;'Умови та класичний графік'!$J$14,C210,"")</f>
        <v/>
      </c>
      <c r="E211" s="26" t="str">
        <f>IF(B210&lt;'Умови та класичний графік'!$J$14,C211-1,"")</f>
        <v/>
      </c>
      <c r="F211" s="37" t="str">
        <f>IF(B210&lt;'Умови та класичний графік'!$J$14,E211-D211+1,"")</f>
        <v/>
      </c>
      <c r="G211" s="100" t="str">
        <f>IF(B210&lt;'Умови та класичний графік'!$J$14,J211+K211+L211,"")</f>
        <v/>
      </c>
      <c r="H211" s="101"/>
      <c r="I211" s="32" t="str">
        <f>IF(B210&lt;'Умови та класичний графік'!$J$14,I210-J211,"")</f>
        <v/>
      </c>
      <c r="J211" s="32" t="str">
        <f>IF(B210&lt;'Умови та класичний графік'!$J$14,J210,"")</f>
        <v/>
      </c>
      <c r="K211" s="32" t="str">
        <f>IF(B210&lt;'Умови та класичний графік'!$J$14,((I210*'Умови та класичний графік'!$J$22)/365)*F211,"")</f>
        <v/>
      </c>
      <c r="L211" s="30" t="str">
        <f>IF(B210&lt;'Умови та класичний графік'!$J$14,SUM(M211:V211),"")</f>
        <v/>
      </c>
      <c r="M211" s="38"/>
      <c r="N211" s="39"/>
      <c r="O211" s="39"/>
      <c r="P211" s="32"/>
      <c r="Q211" s="40"/>
      <c r="R211" s="40"/>
      <c r="S211" s="41"/>
      <c r="T211" s="41"/>
      <c r="U211" s="41"/>
      <c r="V211" s="41"/>
      <c r="W211" s="43" t="str">
        <f>IF(B210&lt;'Умови та класичний графік'!$J$14,XIRR($G$36:G211,$C$36:C211,0),"")</f>
        <v/>
      </c>
      <c r="X211" s="42"/>
      <c r="Y211" s="35"/>
    </row>
    <row r="212" spans="2:25" x14ac:dyDescent="0.2">
      <c r="B212" s="25">
        <v>176</v>
      </c>
      <c r="C212" s="36" t="str">
        <f>IF(B211&lt;'Умови та класичний графік'!$J$14,EDATE(C211,1),"")</f>
        <v/>
      </c>
      <c r="D212" s="36" t="str">
        <f>IF(B211&lt;'Умови та класичний графік'!$J$14,C211,"")</f>
        <v/>
      </c>
      <c r="E212" s="26" t="str">
        <f>IF(B211&lt;'Умови та класичний графік'!$J$14,C212-1,"")</f>
        <v/>
      </c>
      <c r="F212" s="37" t="str">
        <f>IF(B211&lt;'Умови та класичний графік'!$J$14,E212-D212+1,"")</f>
        <v/>
      </c>
      <c r="G212" s="100" t="str">
        <f>IF(B211&lt;'Умови та класичний графік'!$J$14,J212+K212+L212,"")</f>
        <v/>
      </c>
      <c r="H212" s="101"/>
      <c r="I212" s="32" t="str">
        <f>IF(B211&lt;'Умови та класичний графік'!$J$14,I211-J212,"")</f>
        <v/>
      </c>
      <c r="J212" s="32" t="str">
        <f>IF(B211&lt;'Умови та класичний графік'!$J$14,J211,"")</f>
        <v/>
      </c>
      <c r="K212" s="32" t="str">
        <f>IF(B211&lt;'Умови та класичний графік'!$J$14,((I211*'Умови та класичний графік'!$J$22)/365)*F212,"")</f>
        <v/>
      </c>
      <c r="L212" s="30" t="str">
        <f>IF(B211&lt;'Умови та класичний графік'!$J$14,SUM(M212:V212),"")</f>
        <v/>
      </c>
      <c r="M212" s="38"/>
      <c r="N212" s="39"/>
      <c r="O212" s="39"/>
      <c r="P212" s="32"/>
      <c r="Q212" s="40"/>
      <c r="R212" s="40"/>
      <c r="S212" s="41"/>
      <c r="T212" s="41"/>
      <c r="U212" s="41"/>
      <c r="V212" s="41"/>
      <c r="W212" s="43" t="str">
        <f>IF(B211&lt;'Умови та класичний графік'!$J$14,XIRR($G$36:G212,$C$36:C212,0),"")</f>
        <v/>
      </c>
      <c r="X212" s="42"/>
      <c r="Y212" s="35"/>
    </row>
    <row r="213" spans="2:25" x14ac:dyDescent="0.2">
      <c r="B213" s="25">
        <v>177</v>
      </c>
      <c r="C213" s="36" t="str">
        <f>IF(B212&lt;'Умови та класичний графік'!$J$14,EDATE(C212,1),"")</f>
        <v/>
      </c>
      <c r="D213" s="36" t="str">
        <f>IF(B212&lt;'Умови та класичний графік'!$J$14,C212,"")</f>
        <v/>
      </c>
      <c r="E213" s="26" t="str">
        <f>IF(B212&lt;'Умови та класичний графік'!$J$14,C213-1,"")</f>
        <v/>
      </c>
      <c r="F213" s="37" t="str">
        <f>IF(B212&lt;'Умови та класичний графік'!$J$14,E213-D213+1,"")</f>
        <v/>
      </c>
      <c r="G213" s="100" t="str">
        <f>IF(B212&lt;'Умови та класичний графік'!$J$14,J213+K213+L213,"")</f>
        <v/>
      </c>
      <c r="H213" s="101"/>
      <c r="I213" s="32" t="str">
        <f>IF(B212&lt;'Умови та класичний графік'!$J$14,I212-J213,"")</f>
        <v/>
      </c>
      <c r="J213" s="32" t="str">
        <f>IF(B212&lt;'Умови та класичний графік'!$J$14,J212,"")</f>
        <v/>
      </c>
      <c r="K213" s="32" t="str">
        <f>IF(B212&lt;'Умови та класичний графік'!$J$14,((I212*'Умови та класичний графік'!$J$22)/365)*F213,"")</f>
        <v/>
      </c>
      <c r="L213" s="30" t="str">
        <f>IF(B212&lt;'Умови та класичний графік'!$J$14,SUM(M213:V213),"")</f>
        <v/>
      </c>
      <c r="M213" s="38"/>
      <c r="N213" s="39"/>
      <c r="O213" s="39"/>
      <c r="P213" s="32"/>
      <c r="Q213" s="40"/>
      <c r="R213" s="40"/>
      <c r="S213" s="41"/>
      <c r="T213" s="41"/>
      <c r="U213" s="41"/>
      <c r="V213" s="41"/>
      <c r="W213" s="43" t="str">
        <f>IF(B212&lt;'Умови та класичний графік'!$J$14,XIRR($G$36:G213,$C$36:C213,0),"")</f>
        <v/>
      </c>
      <c r="X213" s="42"/>
      <c r="Y213" s="35"/>
    </row>
    <row r="214" spans="2:25" x14ac:dyDescent="0.2">
      <c r="B214" s="25">
        <v>178</v>
      </c>
      <c r="C214" s="36" t="str">
        <f>IF(B213&lt;'Умови та класичний графік'!$J$14,EDATE(C213,1),"")</f>
        <v/>
      </c>
      <c r="D214" s="36" t="str">
        <f>IF(B213&lt;'Умови та класичний графік'!$J$14,C213,"")</f>
        <v/>
      </c>
      <c r="E214" s="26" t="str">
        <f>IF(B213&lt;'Умови та класичний графік'!$J$14,C214-1,"")</f>
        <v/>
      </c>
      <c r="F214" s="37" t="str">
        <f>IF(B213&lt;'Умови та класичний графік'!$J$14,E214-D214+1,"")</f>
        <v/>
      </c>
      <c r="G214" s="100" t="str">
        <f>IF(B213&lt;'Умови та класичний графік'!$J$14,J214+K214+L214,"")</f>
        <v/>
      </c>
      <c r="H214" s="101"/>
      <c r="I214" s="32" t="str">
        <f>IF(B213&lt;'Умови та класичний графік'!$J$14,I213-J214,"")</f>
        <v/>
      </c>
      <c r="J214" s="32" t="str">
        <f>IF(B213&lt;'Умови та класичний графік'!$J$14,J213,"")</f>
        <v/>
      </c>
      <c r="K214" s="32" t="str">
        <f>IF(B213&lt;'Умови та класичний графік'!$J$14,((I213*'Умови та класичний графік'!$J$22)/365)*F214,"")</f>
        <v/>
      </c>
      <c r="L214" s="30" t="str">
        <f>IF(B213&lt;'Умови та класичний графік'!$J$14,SUM(M214:V214),"")</f>
        <v/>
      </c>
      <c r="M214" s="38"/>
      <c r="N214" s="39"/>
      <c r="O214" s="39"/>
      <c r="P214" s="32"/>
      <c r="Q214" s="40"/>
      <c r="R214" s="40"/>
      <c r="S214" s="41"/>
      <c r="T214" s="41"/>
      <c r="U214" s="41"/>
      <c r="V214" s="41"/>
      <c r="W214" s="43" t="str">
        <f>IF(B213&lt;'Умови та класичний графік'!$J$14,XIRR($G$36:G214,$C$36:C214,0),"")</f>
        <v/>
      </c>
      <c r="X214" s="42"/>
      <c r="Y214" s="35"/>
    </row>
    <row r="215" spans="2:25" x14ac:dyDescent="0.2">
      <c r="B215" s="25">
        <v>179</v>
      </c>
      <c r="C215" s="36" t="str">
        <f>IF(B214&lt;'Умови та класичний графік'!$J$14,EDATE(C214,1),"")</f>
        <v/>
      </c>
      <c r="D215" s="36" t="str">
        <f>IF(B214&lt;'Умови та класичний графік'!$J$14,C214,"")</f>
        <v/>
      </c>
      <c r="E215" s="26" t="str">
        <f>IF(B214&lt;'Умови та класичний графік'!$J$14,C215-1,"")</f>
        <v/>
      </c>
      <c r="F215" s="37" t="str">
        <f>IF(B214&lt;'Умови та класичний графік'!$J$14,E215-D215+1,"")</f>
        <v/>
      </c>
      <c r="G215" s="100" t="str">
        <f>IF(B214&lt;'Умови та класичний графік'!$J$14,J215+K215+L215,"")</f>
        <v/>
      </c>
      <c r="H215" s="101"/>
      <c r="I215" s="32" t="str">
        <f>IF(B214&lt;'Умови та класичний графік'!$J$14,I214-J215,"")</f>
        <v/>
      </c>
      <c r="J215" s="32" t="str">
        <f>IF(B214&lt;'Умови та класичний графік'!$J$14,J214,"")</f>
        <v/>
      </c>
      <c r="K215" s="32" t="str">
        <f>IF(B214&lt;'Умови та класичний графік'!$J$14,((I214*'Умови та класичний графік'!$J$22)/365)*F215,"")</f>
        <v/>
      </c>
      <c r="L215" s="30" t="str">
        <f>IF(B214&lt;'Умови та класичний графік'!$J$14,SUM(M215:V215),"")</f>
        <v/>
      </c>
      <c r="M215" s="38"/>
      <c r="N215" s="39"/>
      <c r="O215" s="39"/>
      <c r="P215" s="32"/>
      <c r="Q215" s="40"/>
      <c r="R215" s="40"/>
      <c r="S215" s="41"/>
      <c r="T215" s="41"/>
      <c r="U215" s="41"/>
      <c r="V215" s="41"/>
      <c r="W215" s="43" t="str">
        <f>IF(B214&lt;'Умови та класичний графік'!$J$14,XIRR($G$36:G215,$C$36:C215,0),"")</f>
        <v/>
      </c>
      <c r="X215" s="42"/>
      <c r="Y215" s="35"/>
    </row>
    <row r="216" spans="2:25" x14ac:dyDescent="0.2">
      <c r="B216" s="25">
        <v>180</v>
      </c>
      <c r="C216" s="36" t="str">
        <f>IF(B215&lt;'Умови та класичний графік'!$J$14,EDATE(C215,1),"")</f>
        <v/>
      </c>
      <c r="D216" s="36" t="str">
        <f>IF(B215&lt;'Умови та класичний графік'!$J$14,C215,"")</f>
        <v/>
      </c>
      <c r="E216" s="26" t="str">
        <f>IF(B215&lt;'Умови та класичний графік'!$J$14,C216-1,"")</f>
        <v/>
      </c>
      <c r="F216" s="37" t="str">
        <f>IF(B215&lt;'Умови та класичний графік'!$J$14,E216-D216+1,"")</f>
        <v/>
      </c>
      <c r="G216" s="100" t="str">
        <f>IF(B215&lt;'Умови та класичний графік'!$J$14,J216+K216+L216,"")</f>
        <v/>
      </c>
      <c r="H216" s="101"/>
      <c r="I216" s="32" t="str">
        <f>IF(B215&lt;'Умови та класичний графік'!$J$14,I215-J216,"")</f>
        <v/>
      </c>
      <c r="J216" s="32" t="str">
        <f>IF(B215&lt;'Умови та класичний графік'!$J$14,J215,"")</f>
        <v/>
      </c>
      <c r="K216" s="32" t="str">
        <f>IF(B215&lt;'Умови та класичний графік'!$J$14,((I215*'Умови та класичний графік'!$J$22)/365)*F216,"")</f>
        <v/>
      </c>
      <c r="L216" s="30" t="str">
        <f>IF(B215&lt;'Умови та класичний графік'!$J$14,SUM(M216:V216),"")</f>
        <v/>
      </c>
      <c r="M216" s="38"/>
      <c r="N216" s="39"/>
      <c r="O216" s="39"/>
      <c r="P216" s="32"/>
      <c r="Q216" s="40"/>
      <c r="R216" s="40"/>
      <c r="S216" s="41"/>
      <c r="T216" s="41"/>
      <c r="U216" s="33" t="str">
        <f>IF(B215&lt;'Умови та класичний графік'!$J$14,('Умови та класичний графік'!$J$15*$N$20)+(I216*$N$21),"")</f>
        <v/>
      </c>
      <c r="V216" s="41"/>
      <c r="W216" s="43" t="str">
        <f>IF(B215&lt;'Умови та класичний графік'!$J$14,XIRR($G$36:G216,$C$36:C216,0),"")</f>
        <v/>
      </c>
      <c r="X216" s="42"/>
      <c r="Y216" s="35"/>
    </row>
    <row r="217" spans="2:25" x14ac:dyDescent="0.2">
      <c r="B217" s="25">
        <v>181</v>
      </c>
      <c r="C217" s="36" t="str">
        <f>IF(B216&lt;'Умови та класичний графік'!$J$14,EDATE(C216,1),"")</f>
        <v/>
      </c>
      <c r="D217" s="36" t="str">
        <f>IF(B216&lt;'Умови та класичний графік'!$J$14,C216,"")</f>
        <v/>
      </c>
      <c r="E217" s="26" t="str">
        <f>IF(B216&lt;'Умови та класичний графік'!$J$14,C217-1,"")</f>
        <v/>
      </c>
      <c r="F217" s="37" t="str">
        <f>IF(B216&lt;'Умови та класичний графік'!$J$14,E217-D217+1,"")</f>
        <v/>
      </c>
      <c r="G217" s="100" t="str">
        <f>IF(B216&lt;'Умови та класичний графік'!$J$14,J217+K217+L217,"")</f>
        <v/>
      </c>
      <c r="H217" s="101"/>
      <c r="I217" s="32" t="str">
        <f>IF(B216&lt;'Умови та класичний графік'!$J$14,I216-J217,"")</f>
        <v/>
      </c>
      <c r="J217" s="32" t="str">
        <f>IF(B216&lt;'Умови та класичний графік'!$J$14,J216,"")</f>
        <v/>
      </c>
      <c r="K217" s="32" t="str">
        <f>IF(B216&lt;'Умови та класичний графік'!$J$14,((I216*'Умови та класичний графік'!$J$22)/365)*F217,"")</f>
        <v/>
      </c>
      <c r="L217" s="30" t="str">
        <f>IF(B216&lt;'Умови та класичний графік'!$J$14,SUM(M217:V217),"")</f>
        <v/>
      </c>
      <c r="M217" s="38"/>
      <c r="N217" s="39"/>
      <c r="O217" s="39"/>
      <c r="P217" s="32"/>
      <c r="Q217" s="40"/>
      <c r="R217" s="40"/>
      <c r="S217" s="41"/>
      <c r="T217" s="41"/>
      <c r="U217" s="41"/>
      <c r="V217" s="41"/>
      <c r="W217" s="43" t="str">
        <f>IF(B216&lt;'Умови та класичний графік'!$J$14,XIRR($G$36:G217,$C$36:C217,0),"")</f>
        <v/>
      </c>
      <c r="X217" s="42"/>
      <c r="Y217" s="35"/>
    </row>
    <row r="218" spans="2:25" x14ac:dyDescent="0.2">
      <c r="B218" s="25">
        <v>182</v>
      </c>
      <c r="C218" s="36" t="str">
        <f>IF(B217&lt;'Умови та класичний графік'!$J$14,EDATE(C217,1),"")</f>
        <v/>
      </c>
      <c r="D218" s="36" t="str">
        <f>IF(B217&lt;'Умови та класичний графік'!$J$14,C217,"")</f>
        <v/>
      </c>
      <c r="E218" s="26" t="str">
        <f>IF(B217&lt;'Умови та класичний графік'!$J$14,C218-1,"")</f>
        <v/>
      </c>
      <c r="F218" s="37" t="str">
        <f>IF(B217&lt;'Умови та класичний графік'!$J$14,E218-D218+1,"")</f>
        <v/>
      </c>
      <c r="G218" s="100" t="str">
        <f>IF(B217&lt;'Умови та класичний графік'!$J$14,J218+K218+L218,"")</f>
        <v/>
      </c>
      <c r="H218" s="101"/>
      <c r="I218" s="32" t="str">
        <f>IF(B217&lt;'Умови та класичний графік'!$J$14,I217-J218,"")</f>
        <v/>
      </c>
      <c r="J218" s="32" t="str">
        <f>IF(B217&lt;'Умови та класичний графік'!$J$14,J217,"")</f>
        <v/>
      </c>
      <c r="K218" s="32" t="str">
        <f>IF(B217&lt;'Умови та класичний графік'!$J$14,((I217*'Умови та класичний графік'!$J$22)/365)*F218,"")</f>
        <v/>
      </c>
      <c r="L218" s="30" t="str">
        <f>IF(B217&lt;'Умови та класичний графік'!$J$14,SUM(M218:V218),"")</f>
        <v/>
      </c>
      <c r="M218" s="38"/>
      <c r="N218" s="39"/>
      <c r="O218" s="39"/>
      <c r="P218" s="32"/>
      <c r="Q218" s="40"/>
      <c r="R218" s="40"/>
      <c r="S218" s="41"/>
      <c r="T218" s="41"/>
      <c r="U218" s="41"/>
      <c r="V218" s="41"/>
      <c r="W218" s="43" t="str">
        <f>IF(B217&lt;'Умови та класичний графік'!$J$14,XIRR($G$36:G218,$C$36:C218,0),"")</f>
        <v/>
      </c>
      <c r="X218" s="42"/>
      <c r="Y218" s="35"/>
    </row>
    <row r="219" spans="2:25" x14ac:dyDescent="0.2">
      <c r="B219" s="25">
        <v>183</v>
      </c>
      <c r="C219" s="36" t="str">
        <f>IF(B218&lt;'Умови та класичний графік'!$J$14,EDATE(C218,1),"")</f>
        <v/>
      </c>
      <c r="D219" s="36" t="str">
        <f>IF(B218&lt;'Умови та класичний графік'!$J$14,C218,"")</f>
        <v/>
      </c>
      <c r="E219" s="26" t="str">
        <f>IF(B218&lt;'Умови та класичний графік'!$J$14,C219-1,"")</f>
        <v/>
      </c>
      <c r="F219" s="37" t="str">
        <f>IF(B218&lt;'Умови та класичний графік'!$J$14,E219-D219+1,"")</f>
        <v/>
      </c>
      <c r="G219" s="100" t="str">
        <f>IF(B218&lt;'Умови та класичний графік'!$J$14,J219+K219+L219,"")</f>
        <v/>
      </c>
      <c r="H219" s="101"/>
      <c r="I219" s="32" t="str">
        <f>IF(B218&lt;'Умови та класичний графік'!$J$14,I218-J219,"")</f>
        <v/>
      </c>
      <c r="J219" s="32" t="str">
        <f>IF(B218&lt;'Умови та класичний графік'!$J$14,J218,"")</f>
        <v/>
      </c>
      <c r="K219" s="32" t="str">
        <f>IF(B218&lt;'Умови та класичний графік'!$J$14,((I218*'Умови та класичний графік'!$J$22)/365)*F219,"")</f>
        <v/>
      </c>
      <c r="L219" s="30" t="str">
        <f>IF(B218&lt;'Умови та класичний графік'!$J$14,SUM(M219:V219),"")</f>
        <v/>
      </c>
      <c r="M219" s="38"/>
      <c r="N219" s="39"/>
      <c r="O219" s="39"/>
      <c r="P219" s="32"/>
      <c r="Q219" s="40"/>
      <c r="R219" s="40"/>
      <c r="S219" s="41"/>
      <c r="T219" s="41"/>
      <c r="U219" s="41"/>
      <c r="V219" s="41"/>
      <c r="W219" s="43" t="str">
        <f>IF(B218&lt;'Умови та класичний графік'!$J$14,XIRR($G$36:G219,$C$36:C219,0),"")</f>
        <v/>
      </c>
      <c r="X219" s="42"/>
      <c r="Y219" s="35"/>
    </row>
    <row r="220" spans="2:25" x14ac:dyDescent="0.2">
      <c r="B220" s="25">
        <v>184</v>
      </c>
      <c r="C220" s="36" t="str">
        <f>IF(B219&lt;'Умови та класичний графік'!$J$14,EDATE(C219,1),"")</f>
        <v/>
      </c>
      <c r="D220" s="36" t="str">
        <f>IF(B219&lt;'Умови та класичний графік'!$J$14,C219,"")</f>
        <v/>
      </c>
      <c r="E220" s="26" t="str">
        <f>IF(B219&lt;'Умови та класичний графік'!$J$14,C220-1,"")</f>
        <v/>
      </c>
      <c r="F220" s="37" t="str">
        <f>IF(B219&lt;'Умови та класичний графік'!$J$14,E220-D220+1,"")</f>
        <v/>
      </c>
      <c r="G220" s="100" t="str">
        <f>IF(B219&lt;'Умови та класичний графік'!$J$14,J220+K220+L220,"")</f>
        <v/>
      </c>
      <c r="H220" s="101"/>
      <c r="I220" s="32" t="str">
        <f>IF(B219&lt;'Умови та класичний графік'!$J$14,I219-J220,"")</f>
        <v/>
      </c>
      <c r="J220" s="32" t="str">
        <f>IF(B219&lt;'Умови та класичний графік'!$J$14,J219,"")</f>
        <v/>
      </c>
      <c r="K220" s="32" t="str">
        <f>IF(B219&lt;'Умови та класичний графік'!$J$14,((I219*'Умови та класичний графік'!$J$22)/365)*F220,"")</f>
        <v/>
      </c>
      <c r="L220" s="30" t="str">
        <f>IF(B219&lt;'Умови та класичний графік'!$J$14,SUM(M220:V220),"")</f>
        <v/>
      </c>
      <c r="M220" s="38"/>
      <c r="N220" s="39"/>
      <c r="O220" s="39"/>
      <c r="P220" s="32"/>
      <c r="Q220" s="40"/>
      <c r="R220" s="40"/>
      <c r="S220" s="41"/>
      <c r="T220" s="41"/>
      <c r="U220" s="41"/>
      <c r="V220" s="41"/>
      <c r="W220" s="43" t="str">
        <f>IF(B219&lt;'Умови та класичний графік'!$J$14,XIRR($G$36:G220,$C$36:C220,0),"")</f>
        <v/>
      </c>
      <c r="X220" s="42"/>
      <c r="Y220" s="35"/>
    </row>
    <row r="221" spans="2:25" x14ac:dyDescent="0.2">
      <c r="B221" s="25">
        <v>185</v>
      </c>
      <c r="C221" s="36" t="str">
        <f>IF(B220&lt;'Умови та класичний графік'!$J$14,EDATE(C220,1),"")</f>
        <v/>
      </c>
      <c r="D221" s="36" t="str">
        <f>IF(B220&lt;'Умови та класичний графік'!$J$14,C220,"")</f>
        <v/>
      </c>
      <c r="E221" s="26" t="str">
        <f>IF(B220&lt;'Умови та класичний графік'!$J$14,C221-1,"")</f>
        <v/>
      </c>
      <c r="F221" s="37" t="str">
        <f>IF(B220&lt;'Умови та класичний графік'!$J$14,E221-D221+1,"")</f>
        <v/>
      </c>
      <c r="G221" s="100" t="str">
        <f>IF(B220&lt;'Умови та класичний графік'!$J$14,J221+K221+L221,"")</f>
        <v/>
      </c>
      <c r="H221" s="101"/>
      <c r="I221" s="32" t="str">
        <f>IF(B220&lt;'Умови та класичний графік'!$J$14,I220-J221,"")</f>
        <v/>
      </c>
      <c r="J221" s="32" t="str">
        <f>IF(B220&lt;'Умови та класичний графік'!$J$14,J220,"")</f>
        <v/>
      </c>
      <c r="K221" s="32" t="str">
        <f>IF(B220&lt;'Умови та класичний графік'!$J$14,((I220*'Умови та класичний графік'!$J$22)/365)*F221,"")</f>
        <v/>
      </c>
      <c r="L221" s="30" t="str">
        <f>IF(B220&lt;'Умови та класичний графік'!$J$14,SUM(M221:V221),"")</f>
        <v/>
      </c>
      <c r="M221" s="38"/>
      <c r="N221" s="39"/>
      <c r="O221" s="39"/>
      <c r="P221" s="32"/>
      <c r="Q221" s="40"/>
      <c r="R221" s="40"/>
      <c r="S221" s="41"/>
      <c r="T221" s="41"/>
      <c r="U221" s="41"/>
      <c r="V221" s="41"/>
      <c r="W221" s="43" t="str">
        <f>IF(B220&lt;'Умови та класичний графік'!$J$14,XIRR($G$36:G221,$C$36:C221,0),"")</f>
        <v/>
      </c>
      <c r="X221" s="42"/>
      <c r="Y221" s="35"/>
    </row>
    <row r="222" spans="2:25" x14ac:dyDescent="0.2">
      <c r="B222" s="25">
        <v>186</v>
      </c>
      <c r="C222" s="36" t="str">
        <f>IF(B221&lt;'Умови та класичний графік'!$J$14,EDATE(C221,1),"")</f>
        <v/>
      </c>
      <c r="D222" s="36" t="str">
        <f>IF(B221&lt;'Умови та класичний графік'!$J$14,C221,"")</f>
        <v/>
      </c>
      <c r="E222" s="26" t="str">
        <f>IF(B221&lt;'Умови та класичний графік'!$J$14,C222-1,"")</f>
        <v/>
      </c>
      <c r="F222" s="37" t="str">
        <f>IF(B221&lt;'Умови та класичний графік'!$J$14,E222-D222+1,"")</f>
        <v/>
      </c>
      <c r="G222" s="100" t="str">
        <f>IF(B221&lt;'Умови та класичний графік'!$J$14,J222+K222+L222,"")</f>
        <v/>
      </c>
      <c r="H222" s="101"/>
      <c r="I222" s="32" t="str">
        <f>IF(B221&lt;'Умови та класичний графік'!$J$14,I221-J222,"")</f>
        <v/>
      </c>
      <c r="J222" s="32" t="str">
        <f>IF(B221&lt;'Умови та класичний графік'!$J$14,J221,"")</f>
        <v/>
      </c>
      <c r="K222" s="32" t="str">
        <f>IF(B221&lt;'Умови та класичний графік'!$J$14,((I221*'Умови та класичний графік'!$J$22)/365)*F222,"")</f>
        <v/>
      </c>
      <c r="L222" s="30" t="str">
        <f>IF(B221&lt;'Умови та класичний графік'!$J$14,SUM(M222:V222),"")</f>
        <v/>
      </c>
      <c r="M222" s="38"/>
      <c r="N222" s="39"/>
      <c r="O222" s="39"/>
      <c r="P222" s="32"/>
      <c r="Q222" s="40"/>
      <c r="R222" s="40"/>
      <c r="S222" s="41"/>
      <c r="T222" s="41"/>
      <c r="U222" s="41"/>
      <c r="V222" s="41"/>
      <c r="W222" s="43" t="str">
        <f>IF(B221&lt;'Умови та класичний графік'!$J$14,XIRR($G$36:G222,$C$36:C222,0),"")</f>
        <v/>
      </c>
      <c r="X222" s="42"/>
      <c r="Y222" s="35"/>
    </row>
    <row r="223" spans="2:25" x14ac:dyDescent="0.2">
      <c r="B223" s="25">
        <v>187</v>
      </c>
      <c r="C223" s="36" t="str">
        <f>IF(B222&lt;'Умови та класичний графік'!$J$14,EDATE(C222,1),"")</f>
        <v/>
      </c>
      <c r="D223" s="36" t="str">
        <f>IF(B222&lt;'Умови та класичний графік'!$J$14,C222,"")</f>
        <v/>
      </c>
      <c r="E223" s="26" t="str">
        <f>IF(B222&lt;'Умови та класичний графік'!$J$14,C223-1,"")</f>
        <v/>
      </c>
      <c r="F223" s="37" t="str">
        <f>IF(B222&lt;'Умови та класичний графік'!$J$14,E223-D223+1,"")</f>
        <v/>
      </c>
      <c r="G223" s="100" t="str">
        <f>IF(B222&lt;'Умови та класичний графік'!$J$14,J223+K223+L223,"")</f>
        <v/>
      </c>
      <c r="H223" s="101"/>
      <c r="I223" s="32" t="str">
        <f>IF(B222&lt;'Умови та класичний графік'!$J$14,I222-J223,"")</f>
        <v/>
      </c>
      <c r="J223" s="32" t="str">
        <f>IF(B222&lt;'Умови та класичний графік'!$J$14,J222,"")</f>
        <v/>
      </c>
      <c r="K223" s="32" t="str">
        <f>IF(B222&lt;'Умови та класичний графік'!$J$14,((I222*'Умови та класичний графік'!$J$22)/365)*F223,"")</f>
        <v/>
      </c>
      <c r="L223" s="30" t="str">
        <f>IF(B222&lt;'Умови та класичний графік'!$J$14,SUM(M223:V223),"")</f>
        <v/>
      </c>
      <c r="M223" s="38"/>
      <c r="N223" s="39"/>
      <c r="O223" s="39"/>
      <c r="P223" s="32"/>
      <c r="Q223" s="40"/>
      <c r="R223" s="40"/>
      <c r="S223" s="41"/>
      <c r="T223" s="41"/>
      <c r="U223" s="41"/>
      <c r="V223" s="41"/>
      <c r="W223" s="43" t="str">
        <f>IF(B222&lt;'Умови та класичний графік'!$J$14,XIRR($G$36:G223,$C$36:C223,0),"")</f>
        <v/>
      </c>
      <c r="X223" s="42"/>
      <c r="Y223" s="35"/>
    </row>
    <row r="224" spans="2:25" x14ac:dyDescent="0.2">
      <c r="B224" s="25">
        <v>188</v>
      </c>
      <c r="C224" s="36" t="str">
        <f>IF(B223&lt;'Умови та класичний графік'!$J$14,EDATE(C223,1),"")</f>
        <v/>
      </c>
      <c r="D224" s="36" t="str">
        <f>IF(B223&lt;'Умови та класичний графік'!$J$14,C223,"")</f>
        <v/>
      </c>
      <c r="E224" s="26" t="str">
        <f>IF(B223&lt;'Умови та класичний графік'!$J$14,C224-1,"")</f>
        <v/>
      </c>
      <c r="F224" s="37" t="str">
        <f>IF(B223&lt;'Умови та класичний графік'!$J$14,E224-D224+1,"")</f>
        <v/>
      </c>
      <c r="G224" s="100" t="str">
        <f>IF(B223&lt;'Умови та класичний графік'!$J$14,J224+K224+L224,"")</f>
        <v/>
      </c>
      <c r="H224" s="101"/>
      <c r="I224" s="32" t="str">
        <f>IF(B223&lt;'Умови та класичний графік'!$J$14,I223-J224,"")</f>
        <v/>
      </c>
      <c r="J224" s="32" t="str">
        <f>IF(B223&lt;'Умови та класичний графік'!$J$14,J223,"")</f>
        <v/>
      </c>
      <c r="K224" s="32" t="str">
        <f>IF(B223&lt;'Умови та класичний графік'!$J$14,((I223*'Умови та класичний графік'!$J$22)/365)*F224,"")</f>
        <v/>
      </c>
      <c r="L224" s="30" t="str">
        <f>IF(B223&lt;'Умови та класичний графік'!$J$14,SUM(M224:V224),"")</f>
        <v/>
      </c>
      <c r="M224" s="38"/>
      <c r="N224" s="39"/>
      <c r="O224" s="39"/>
      <c r="P224" s="32"/>
      <c r="Q224" s="40"/>
      <c r="R224" s="40"/>
      <c r="S224" s="41"/>
      <c r="T224" s="41"/>
      <c r="U224" s="41"/>
      <c r="V224" s="41"/>
      <c r="W224" s="43" t="str">
        <f>IF(B223&lt;'Умови та класичний графік'!$J$14,XIRR($G$36:G224,$C$36:C224,0),"")</f>
        <v/>
      </c>
      <c r="X224" s="42"/>
      <c r="Y224" s="35"/>
    </row>
    <row r="225" spans="2:25" x14ac:dyDescent="0.2">
      <c r="B225" s="25">
        <v>189</v>
      </c>
      <c r="C225" s="36" t="str">
        <f>IF(B224&lt;'Умови та класичний графік'!$J$14,EDATE(C224,1),"")</f>
        <v/>
      </c>
      <c r="D225" s="36" t="str">
        <f>IF(B224&lt;'Умови та класичний графік'!$J$14,C224,"")</f>
        <v/>
      </c>
      <c r="E225" s="26" t="str">
        <f>IF(B224&lt;'Умови та класичний графік'!$J$14,C225-1,"")</f>
        <v/>
      </c>
      <c r="F225" s="37" t="str">
        <f>IF(B224&lt;'Умови та класичний графік'!$J$14,E225-D225+1,"")</f>
        <v/>
      </c>
      <c r="G225" s="100" t="str">
        <f>IF(B224&lt;'Умови та класичний графік'!$J$14,J225+K225+L225,"")</f>
        <v/>
      </c>
      <c r="H225" s="101"/>
      <c r="I225" s="32" t="str">
        <f>IF(B224&lt;'Умови та класичний графік'!$J$14,I224-J225,"")</f>
        <v/>
      </c>
      <c r="J225" s="32" t="str">
        <f>IF(B224&lt;'Умови та класичний графік'!$J$14,J224,"")</f>
        <v/>
      </c>
      <c r="K225" s="32" t="str">
        <f>IF(B224&lt;'Умови та класичний графік'!$J$14,((I224*'Умови та класичний графік'!$J$22)/365)*F225,"")</f>
        <v/>
      </c>
      <c r="L225" s="30" t="str">
        <f>IF(B224&lt;'Умови та класичний графік'!$J$14,SUM(M225:V225),"")</f>
        <v/>
      </c>
      <c r="M225" s="38"/>
      <c r="N225" s="39"/>
      <c r="O225" s="39"/>
      <c r="P225" s="32"/>
      <c r="Q225" s="40"/>
      <c r="R225" s="40"/>
      <c r="S225" s="41"/>
      <c r="T225" s="41"/>
      <c r="U225" s="41"/>
      <c r="V225" s="41"/>
      <c r="W225" s="43" t="str">
        <f>IF(B224&lt;'Умови та класичний графік'!$J$14,XIRR($G$36:G225,$C$36:C225,0),"")</f>
        <v/>
      </c>
      <c r="X225" s="42"/>
      <c r="Y225" s="35"/>
    </row>
    <row r="226" spans="2:25" x14ac:dyDescent="0.2">
      <c r="B226" s="25">
        <v>190</v>
      </c>
      <c r="C226" s="36" t="str">
        <f>IF(B225&lt;'Умови та класичний графік'!$J$14,EDATE(C225,1),"")</f>
        <v/>
      </c>
      <c r="D226" s="36" t="str">
        <f>IF(B225&lt;'Умови та класичний графік'!$J$14,C225,"")</f>
        <v/>
      </c>
      <c r="E226" s="26" t="str">
        <f>IF(B225&lt;'Умови та класичний графік'!$J$14,C226-1,"")</f>
        <v/>
      </c>
      <c r="F226" s="37" t="str">
        <f>IF(B225&lt;'Умови та класичний графік'!$J$14,E226-D226+1,"")</f>
        <v/>
      </c>
      <c r="G226" s="100" t="str">
        <f>IF(B225&lt;'Умови та класичний графік'!$J$14,J226+K226+L226,"")</f>
        <v/>
      </c>
      <c r="H226" s="101"/>
      <c r="I226" s="32" t="str">
        <f>IF(B225&lt;'Умови та класичний графік'!$J$14,I225-J226,"")</f>
        <v/>
      </c>
      <c r="J226" s="32" t="str">
        <f>IF(B225&lt;'Умови та класичний графік'!$J$14,J225,"")</f>
        <v/>
      </c>
      <c r="K226" s="32" t="str">
        <f>IF(B225&lt;'Умови та класичний графік'!$J$14,((I225*'Умови та класичний графік'!$J$22)/365)*F226,"")</f>
        <v/>
      </c>
      <c r="L226" s="30" t="str">
        <f>IF(B225&lt;'Умови та класичний графік'!$J$14,SUM(M226:V226),"")</f>
        <v/>
      </c>
      <c r="M226" s="38"/>
      <c r="N226" s="39"/>
      <c r="O226" s="39"/>
      <c r="P226" s="32"/>
      <c r="Q226" s="40"/>
      <c r="R226" s="40"/>
      <c r="S226" s="41"/>
      <c r="T226" s="41"/>
      <c r="U226" s="41"/>
      <c r="V226" s="41"/>
      <c r="W226" s="43" t="str">
        <f>IF(B225&lt;'Умови та класичний графік'!$J$14,XIRR($G$36:G226,$C$36:C226,0),"")</f>
        <v/>
      </c>
      <c r="X226" s="42"/>
      <c r="Y226" s="35"/>
    </row>
    <row r="227" spans="2:25" x14ac:dyDescent="0.2">
      <c r="B227" s="25">
        <v>191</v>
      </c>
      <c r="C227" s="36" t="str">
        <f>IF(B226&lt;'Умови та класичний графік'!$J$14,EDATE(C226,1),"")</f>
        <v/>
      </c>
      <c r="D227" s="36" t="str">
        <f>IF(B226&lt;'Умови та класичний графік'!$J$14,C226,"")</f>
        <v/>
      </c>
      <c r="E227" s="26" t="str">
        <f>IF(B226&lt;'Умови та класичний графік'!$J$14,C227-1,"")</f>
        <v/>
      </c>
      <c r="F227" s="37" t="str">
        <f>IF(B226&lt;'Умови та класичний графік'!$J$14,E227-D227+1,"")</f>
        <v/>
      </c>
      <c r="G227" s="100" t="str">
        <f>IF(B226&lt;'Умови та класичний графік'!$J$14,J227+K227+L227,"")</f>
        <v/>
      </c>
      <c r="H227" s="101"/>
      <c r="I227" s="32" t="str">
        <f>IF(B226&lt;'Умови та класичний графік'!$J$14,I226-J227,"")</f>
        <v/>
      </c>
      <c r="J227" s="32" t="str">
        <f>IF(B226&lt;'Умови та класичний графік'!$J$14,J226,"")</f>
        <v/>
      </c>
      <c r="K227" s="32" t="str">
        <f>IF(B226&lt;'Умови та класичний графік'!$J$14,((I226*'Умови та класичний графік'!$J$22)/365)*F227,"")</f>
        <v/>
      </c>
      <c r="L227" s="30" t="str">
        <f>IF(B226&lt;'Умови та класичний графік'!$J$14,SUM(M227:V227),"")</f>
        <v/>
      </c>
      <c r="M227" s="38"/>
      <c r="N227" s="39"/>
      <c r="O227" s="39"/>
      <c r="P227" s="32"/>
      <c r="Q227" s="40"/>
      <c r="R227" s="40"/>
      <c r="S227" s="41"/>
      <c r="T227" s="41"/>
      <c r="U227" s="41"/>
      <c r="V227" s="41"/>
      <c r="W227" s="43" t="str">
        <f>IF(B226&lt;'Умови та класичний графік'!$J$14,XIRR($G$36:G227,$C$36:C227,0),"")</f>
        <v/>
      </c>
      <c r="X227" s="42"/>
      <c r="Y227" s="35"/>
    </row>
    <row r="228" spans="2:25" x14ac:dyDescent="0.2">
      <c r="B228" s="25">
        <v>192</v>
      </c>
      <c r="C228" s="36" t="str">
        <f>IF(B227&lt;'Умови та класичний графік'!$J$14,EDATE(C227,1),"")</f>
        <v/>
      </c>
      <c r="D228" s="36" t="str">
        <f>IF(B227&lt;'Умови та класичний графік'!$J$14,C227,"")</f>
        <v/>
      </c>
      <c r="E228" s="26" t="str">
        <f>IF(B227&lt;'Умови та класичний графік'!$J$14,C228-1,"")</f>
        <v/>
      </c>
      <c r="F228" s="37" t="str">
        <f>IF(B227&lt;'Умови та класичний графік'!$J$14,E228-D228+1,"")</f>
        <v/>
      </c>
      <c r="G228" s="100" t="str">
        <f>IF(B227&lt;'Умови та класичний графік'!$J$14,J228+K228+L228,"")</f>
        <v/>
      </c>
      <c r="H228" s="101"/>
      <c r="I228" s="32" t="str">
        <f>IF(B227&lt;'Умови та класичний графік'!$J$14,I227-J228,"")</f>
        <v/>
      </c>
      <c r="J228" s="32" t="str">
        <f>IF(B227&lt;'Умови та класичний графік'!$J$14,J227,"")</f>
        <v/>
      </c>
      <c r="K228" s="32" t="str">
        <f>IF(B227&lt;'Умови та класичний графік'!$J$14,((I227*'Умови та класичний графік'!$J$22)/365)*F228,"")</f>
        <v/>
      </c>
      <c r="L228" s="30" t="str">
        <f>IF(B227&lt;'Умови та класичний графік'!$J$14,SUM(M228:V228),"")</f>
        <v/>
      </c>
      <c r="M228" s="38"/>
      <c r="N228" s="39"/>
      <c r="O228" s="39"/>
      <c r="P228" s="32"/>
      <c r="Q228" s="40"/>
      <c r="R228" s="40"/>
      <c r="S228" s="41"/>
      <c r="T228" s="41"/>
      <c r="U228" s="33" t="str">
        <f>IF(B227&lt;'Умови та класичний графік'!$J$14,('Умови та класичний графік'!$J$15*$N$20)+(I228*$N$21),"")</f>
        <v/>
      </c>
      <c r="V228" s="41"/>
      <c r="W228" s="43" t="str">
        <f>IF(B227&lt;'Умови та класичний графік'!$J$14,XIRR($G$36:G228,$C$36:C228,0),"")</f>
        <v/>
      </c>
      <c r="X228" s="42"/>
      <c r="Y228" s="35"/>
    </row>
    <row r="229" spans="2:25" x14ac:dyDescent="0.2">
      <c r="B229" s="25">
        <v>193</v>
      </c>
      <c r="C229" s="36" t="str">
        <f>IF(B228&lt;'Умови та класичний графік'!$J$14,EDATE(C228,1),"")</f>
        <v/>
      </c>
      <c r="D229" s="36" t="str">
        <f>IF(B228&lt;'Умови та класичний графік'!$J$14,C228,"")</f>
        <v/>
      </c>
      <c r="E229" s="26" t="str">
        <f>IF(B228&lt;'Умови та класичний графік'!$J$14,C229-1,"")</f>
        <v/>
      </c>
      <c r="F229" s="37" t="str">
        <f>IF(B228&lt;'Умови та класичний графік'!$J$14,E229-D229+1,"")</f>
        <v/>
      </c>
      <c r="G229" s="100" t="str">
        <f>IF(B228&lt;'Умови та класичний графік'!$J$14,J229+K229+L229,"")</f>
        <v/>
      </c>
      <c r="H229" s="101"/>
      <c r="I229" s="32" t="str">
        <f>IF(B228&lt;'Умови та класичний графік'!$J$14,I228-J229,"")</f>
        <v/>
      </c>
      <c r="J229" s="32" t="str">
        <f>IF(B228&lt;'Умови та класичний графік'!$J$14,J228,"")</f>
        <v/>
      </c>
      <c r="K229" s="32" t="str">
        <f>IF(B228&lt;'Умови та класичний графік'!$J$14,((I228*'Умови та класичний графік'!$J$22)/365)*F229,"")</f>
        <v/>
      </c>
      <c r="L229" s="30" t="str">
        <f>IF(B228&lt;'Умови та класичний графік'!$J$14,SUM(M229:V229),"")</f>
        <v/>
      </c>
      <c r="M229" s="38"/>
      <c r="N229" s="39"/>
      <c r="O229" s="39"/>
      <c r="P229" s="32"/>
      <c r="Q229" s="40"/>
      <c r="R229" s="40"/>
      <c r="S229" s="41"/>
      <c r="T229" s="41"/>
      <c r="U229" s="41"/>
      <c r="V229" s="41"/>
      <c r="W229" s="43" t="str">
        <f>IF(B228&lt;'Умови та класичний графік'!$J$14,XIRR($G$36:G229,$C$36:C229,0),"")</f>
        <v/>
      </c>
      <c r="X229" s="42"/>
      <c r="Y229" s="35"/>
    </row>
    <row r="230" spans="2:25" x14ac:dyDescent="0.2">
      <c r="B230" s="25">
        <v>194</v>
      </c>
      <c r="C230" s="36" t="str">
        <f>IF(B229&lt;'Умови та класичний графік'!$J$14,EDATE(C229,1),"")</f>
        <v/>
      </c>
      <c r="D230" s="36" t="str">
        <f>IF(B229&lt;'Умови та класичний графік'!$J$14,C229,"")</f>
        <v/>
      </c>
      <c r="E230" s="26" t="str">
        <f>IF(B229&lt;'Умови та класичний графік'!$J$14,C230-1,"")</f>
        <v/>
      </c>
      <c r="F230" s="37" t="str">
        <f>IF(B229&lt;'Умови та класичний графік'!$J$14,E230-D230+1,"")</f>
        <v/>
      </c>
      <c r="G230" s="100" t="str">
        <f>IF(B229&lt;'Умови та класичний графік'!$J$14,J230+K230+L230,"")</f>
        <v/>
      </c>
      <c r="H230" s="101"/>
      <c r="I230" s="32" t="str">
        <f>IF(B229&lt;'Умови та класичний графік'!$J$14,I229-J230,"")</f>
        <v/>
      </c>
      <c r="J230" s="32" t="str">
        <f>IF(B229&lt;'Умови та класичний графік'!$J$14,J229,"")</f>
        <v/>
      </c>
      <c r="K230" s="32" t="str">
        <f>IF(B229&lt;'Умови та класичний графік'!$J$14,((I229*'Умови та класичний графік'!$J$22)/365)*F230,"")</f>
        <v/>
      </c>
      <c r="L230" s="30" t="str">
        <f>IF(B229&lt;'Умови та класичний графік'!$J$14,SUM(M230:V230),"")</f>
        <v/>
      </c>
      <c r="M230" s="38"/>
      <c r="N230" s="39"/>
      <c r="O230" s="39"/>
      <c r="P230" s="32"/>
      <c r="Q230" s="40"/>
      <c r="R230" s="40"/>
      <c r="S230" s="41"/>
      <c r="T230" s="41"/>
      <c r="U230" s="41"/>
      <c r="V230" s="41"/>
      <c r="W230" s="43" t="str">
        <f>IF(B229&lt;'Умови та класичний графік'!$J$14,XIRR($G$36:G230,$C$36:C230,0),"")</f>
        <v/>
      </c>
      <c r="X230" s="42"/>
      <c r="Y230" s="35"/>
    </row>
    <row r="231" spans="2:25" x14ac:dyDescent="0.2">
      <c r="B231" s="25">
        <v>195</v>
      </c>
      <c r="C231" s="36" t="str">
        <f>IF(B230&lt;'Умови та класичний графік'!$J$14,EDATE(C230,1),"")</f>
        <v/>
      </c>
      <c r="D231" s="36" t="str">
        <f>IF(B230&lt;'Умови та класичний графік'!$J$14,C230,"")</f>
        <v/>
      </c>
      <c r="E231" s="26" t="str">
        <f>IF(B230&lt;'Умови та класичний графік'!$J$14,C231-1,"")</f>
        <v/>
      </c>
      <c r="F231" s="37" t="str">
        <f>IF(B230&lt;'Умови та класичний графік'!$J$14,E231-D231+1,"")</f>
        <v/>
      </c>
      <c r="G231" s="100" t="str">
        <f>IF(B230&lt;'Умови та класичний графік'!$J$14,J231+K231+L231,"")</f>
        <v/>
      </c>
      <c r="H231" s="101"/>
      <c r="I231" s="32" t="str">
        <f>IF(B230&lt;'Умови та класичний графік'!$J$14,I230-J231,"")</f>
        <v/>
      </c>
      <c r="J231" s="32" t="str">
        <f>IF(B230&lt;'Умови та класичний графік'!$J$14,J230,"")</f>
        <v/>
      </c>
      <c r="K231" s="32" t="str">
        <f>IF(B230&lt;'Умови та класичний графік'!$J$14,((I230*'Умови та класичний графік'!$J$22)/365)*F231,"")</f>
        <v/>
      </c>
      <c r="L231" s="30" t="str">
        <f>IF(B230&lt;'Умови та класичний графік'!$J$14,SUM(M231:V231),"")</f>
        <v/>
      </c>
      <c r="M231" s="38"/>
      <c r="N231" s="39"/>
      <c r="O231" s="39"/>
      <c r="P231" s="32"/>
      <c r="Q231" s="40"/>
      <c r="R231" s="40"/>
      <c r="S231" s="41"/>
      <c r="T231" s="41"/>
      <c r="U231" s="41"/>
      <c r="V231" s="41"/>
      <c r="W231" s="43" t="str">
        <f>IF(B230&lt;'Умови та класичний графік'!$J$14,XIRR($G$36:G231,$C$36:C231,0),"")</f>
        <v/>
      </c>
      <c r="X231" s="42"/>
      <c r="Y231" s="35"/>
    </row>
    <row r="232" spans="2:25" x14ac:dyDescent="0.2">
      <c r="B232" s="25">
        <v>196</v>
      </c>
      <c r="C232" s="36" t="str">
        <f>IF(B231&lt;'Умови та класичний графік'!$J$14,EDATE(C231,1),"")</f>
        <v/>
      </c>
      <c r="D232" s="36" t="str">
        <f>IF(B231&lt;'Умови та класичний графік'!$J$14,C231,"")</f>
        <v/>
      </c>
      <c r="E232" s="26" t="str">
        <f>IF(B231&lt;'Умови та класичний графік'!$J$14,C232-1,"")</f>
        <v/>
      </c>
      <c r="F232" s="37" t="str">
        <f>IF(B231&lt;'Умови та класичний графік'!$J$14,E232-D232+1,"")</f>
        <v/>
      </c>
      <c r="G232" s="100" t="str">
        <f>IF(B231&lt;'Умови та класичний графік'!$J$14,J232+K232+L232,"")</f>
        <v/>
      </c>
      <c r="H232" s="101"/>
      <c r="I232" s="32" t="str">
        <f>IF(B231&lt;'Умови та класичний графік'!$J$14,I231-J232,"")</f>
        <v/>
      </c>
      <c r="J232" s="32" t="str">
        <f>IF(B231&lt;'Умови та класичний графік'!$J$14,J231,"")</f>
        <v/>
      </c>
      <c r="K232" s="32" t="str">
        <f>IF(B231&lt;'Умови та класичний графік'!$J$14,((I231*'Умови та класичний графік'!$J$22)/365)*F232,"")</f>
        <v/>
      </c>
      <c r="L232" s="30" t="str">
        <f>IF(B231&lt;'Умови та класичний графік'!$J$14,SUM(M232:V232),"")</f>
        <v/>
      </c>
      <c r="M232" s="38"/>
      <c r="N232" s="39"/>
      <c r="O232" s="39"/>
      <c r="P232" s="32"/>
      <c r="Q232" s="40"/>
      <c r="R232" s="40"/>
      <c r="S232" s="41"/>
      <c r="T232" s="41"/>
      <c r="U232" s="41"/>
      <c r="V232" s="41"/>
      <c r="W232" s="43" t="str">
        <f>IF(B231&lt;'Умови та класичний графік'!$J$14,XIRR($G$36:G232,$C$36:C232,0),"")</f>
        <v/>
      </c>
      <c r="X232" s="42"/>
      <c r="Y232" s="35"/>
    </row>
    <row r="233" spans="2:25" x14ac:dyDescent="0.2">
      <c r="B233" s="25">
        <v>197</v>
      </c>
      <c r="C233" s="36" t="str">
        <f>IF(B232&lt;'Умови та класичний графік'!$J$14,EDATE(C232,1),"")</f>
        <v/>
      </c>
      <c r="D233" s="36" t="str">
        <f>IF(B232&lt;'Умови та класичний графік'!$J$14,C232,"")</f>
        <v/>
      </c>
      <c r="E233" s="26" t="str">
        <f>IF(B232&lt;'Умови та класичний графік'!$J$14,C233-1,"")</f>
        <v/>
      </c>
      <c r="F233" s="37" t="str">
        <f>IF(B232&lt;'Умови та класичний графік'!$J$14,E233-D233+1,"")</f>
        <v/>
      </c>
      <c r="G233" s="100" t="str">
        <f>IF(B232&lt;'Умови та класичний графік'!$J$14,J233+K233+L233,"")</f>
        <v/>
      </c>
      <c r="H233" s="101"/>
      <c r="I233" s="32" t="str">
        <f>IF(B232&lt;'Умови та класичний графік'!$J$14,I232-J233,"")</f>
        <v/>
      </c>
      <c r="J233" s="32" t="str">
        <f>IF(B232&lt;'Умови та класичний графік'!$J$14,J232,"")</f>
        <v/>
      </c>
      <c r="K233" s="32" t="str">
        <f>IF(B232&lt;'Умови та класичний графік'!$J$14,((I232*'Умови та класичний графік'!$J$22)/365)*F233,"")</f>
        <v/>
      </c>
      <c r="L233" s="30" t="str">
        <f>IF(B232&lt;'Умови та класичний графік'!$J$14,SUM(M233:V233),"")</f>
        <v/>
      </c>
      <c r="M233" s="38"/>
      <c r="N233" s="39"/>
      <c r="O233" s="39"/>
      <c r="P233" s="32"/>
      <c r="Q233" s="40"/>
      <c r="R233" s="40"/>
      <c r="S233" s="41"/>
      <c r="T233" s="41"/>
      <c r="U233" s="41"/>
      <c r="V233" s="41"/>
      <c r="W233" s="43" t="str">
        <f>IF(B232&lt;'Умови та класичний графік'!$J$14,XIRR($G$36:G233,$C$36:C233,0),"")</f>
        <v/>
      </c>
      <c r="X233" s="42"/>
      <c r="Y233" s="35"/>
    </row>
    <row r="234" spans="2:25" x14ac:dyDescent="0.2">
      <c r="B234" s="25">
        <v>198</v>
      </c>
      <c r="C234" s="36" t="str">
        <f>IF(B233&lt;'Умови та класичний графік'!$J$14,EDATE(C233,1),"")</f>
        <v/>
      </c>
      <c r="D234" s="36" t="str">
        <f>IF(B233&lt;'Умови та класичний графік'!$J$14,C233,"")</f>
        <v/>
      </c>
      <c r="E234" s="26" t="str">
        <f>IF(B233&lt;'Умови та класичний графік'!$J$14,C234-1,"")</f>
        <v/>
      </c>
      <c r="F234" s="37" t="str">
        <f>IF(B233&lt;'Умови та класичний графік'!$J$14,E234-D234+1,"")</f>
        <v/>
      </c>
      <c r="G234" s="100" t="str">
        <f>IF(B233&lt;'Умови та класичний графік'!$J$14,J234+K234+L234,"")</f>
        <v/>
      </c>
      <c r="H234" s="101"/>
      <c r="I234" s="32" t="str">
        <f>IF(B233&lt;'Умови та класичний графік'!$J$14,I233-J234,"")</f>
        <v/>
      </c>
      <c r="J234" s="32" t="str">
        <f>IF(B233&lt;'Умови та класичний графік'!$J$14,J233,"")</f>
        <v/>
      </c>
      <c r="K234" s="32" t="str">
        <f>IF(B233&lt;'Умови та класичний графік'!$J$14,((I233*'Умови та класичний графік'!$J$22)/365)*F234,"")</f>
        <v/>
      </c>
      <c r="L234" s="30" t="str">
        <f>IF(B233&lt;'Умови та класичний графік'!$J$14,SUM(M234:V234),"")</f>
        <v/>
      </c>
      <c r="M234" s="38"/>
      <c r="N234" s="39"/>
      <c r="O234" s="39"/>
      <c r="P234" s="32"/>
      <c r="Q234" s="40"/>
      <c r="R234" s="40"/>
      <c r="S234" s="41"/>
      <c r="T234" s="41"/>
      <c r="U234" s="41"/>
      <c r="V234" s="41"/>
      <c r="W234" s="43" t="str">
        <f>IF(B233&lt;'Умови та класичний графік'!$J$14,XIRR($G$36:G234,$C$36:C234,0),"")</f>
        <v/>
      </c>
      <c r="X234" s="42"/>
      <c r="Y234" s="35"/>
    </row>
    <row r="235" spans="2:25" x14ac:dyDescent="0.2">
      <c r="B235" s="25">
        <v>199</v>
      </c>
      <c r="C235" s="36" t="str">
        <f>IF(B234&lt;'Умови та класичний графік'!$J$14,EDATE(C234,1),"")</f>
        <v/>
      </c>
      <c r="D235" s="36" t="str">
        <f>IF(B234&lt;'Умови та класичний графік'!$J$14,C234,"")</f>
        <v/>
      </c>
      <c r="E235" s="26" t="str">
        <f>IF(B234&lt;'Умови та класичний графік'!$J$14,C235-1,"")</f>
        <v/>
      </c>
      <c r="F235" s="37" t="str">
        <f>IF(B234&lt;'Умови та класичний графік'!$J$14,E235-D235+1,"")</f>
        <v/>
      </c>
      <c r="G235" s="100" t="str">
        <f>IF(B234&lt;'Умови та класичний графік'!$J$14,J235+K235+L235,"")</f>
        <v/>
      </c>
      <c r="H235" s="101"/>
      <c r="I235" s="32" t="str">
        <f>IF(B234&lt;'Умови та класичний графік'!$J$14,I234-J235,"")</f>
        <v/>
      </c>
      <c r="J235" s="32" t="str">
        <f>IF(B234&lt;'Умови та класичний графік'!$J$14,J234,"")</f>
        <v/>
      </c>
      <c r="K235" s="32" t="str">
        <f>IF(B234&lt;'Умови та класичний графік'!$J$14,((I234*'Умови та класичний графік'!$J$22)/365)*F235,"")</f>
        <v/>
      </c>
      <c r="L235" s="30" t="str">
        <f>IF(B234&lt;'Умови та класичний графік'!$J$14,SUM(M235:V235),"")</f>
        <v/>
      </c>
      <c r="M235" s="38"/>
      <c r="N235" s="39"/>
      <c r="O235" s="39"/>
      <c r="P235" s="32"/>
      <c r="Q235" s="40"/>
      <c r="R235" s="40"/>
      <c r="S235" s="41"/>
      <c r="T235" s="41"/>
      <c r="U235" s="41"/>
      <c r="V235" s="41"/>
      <c r="W235" s="43" t="str">
        <f>IF(B234&lt;'Умови та класичний графік'!$J$14,XIRR($G$36:G235,$C$36:C235,0),"")</f>
        <v/>
      </c>
      <c r="X235" s="42"/>
      <c r="Y235" s="35"/>
    </row>
    <row r="236" spans="2:25" x14ac:dyDescent="0.2">
      <c r="B236" s="25">
        <v>200</v>
      </c>
      <c r="C236" s="36" t="str">
        <f>IF(B235&lt;'Умови та класичний графік'!$J$14,EDATE(C235,1),"")</f>
        <v/>
      </c>
      <c r="D236" s="36" t="str">
        <f>IF(B235&lt;'Умови та класичний графік'!$J$14,C235,"")</f>
        <v/>
      </c>
      <c r="E236" s="26" t="str">
        <f>IF(B235&lt;'Умови та класичний графік'!$J$14,C236-1,"")</f>
        <v/>
      </c>
      <c r="F236" s="37" t="str">
        <f>IF(B235&lt;'Умови та класичний графік'!$J$14,E236-D236+1,"")</f>
        <v/>
      </c>
      <c r="G236" s="100" t="str">
        <f>IF(B235&lt;'Умови та класичний графік'!$J$14,J236+K236+L236,"")</f>
        <v/>
      </c>
      <c r="H236" s="101"/>
      <c r="I236" s="32" t="str">
        <f>IF(B235&lt;'Умови та класичний графік'!$J$14,I235-J236,"")</f>
        <v/>
      </c>
      <c r="J236" s="32" t="str">
        <f>IF(B235&lt;'Умови та класичний графік'!$J$14,J235,"")</f>
        <v/>
      </c>
      <c r="K236" s="32" t="str">
        <f>IF(B235&lt;'Умови та класичний графік'!$J$14,((I235*'Умови та класичний графік'!$J$22)/365)*F236,"")</f>
        <v/>
      </c>
      <c r="L236" s="30" t="str">
        <f>IF(B235&lt;'Умови та класичний графік'!$J$14,SUM(M236:V236),"")</f>
        <v/>
      </c>
      <c r="M236" s="38"/>
      <c r="N236" s="39"/>
      <c r="O236" s="39"/>
      <c r="P236" s="32"/>
      <c r="Q236" s="40"/>
      <c r="R236" s="40"/>
      <c r="S236" s="41"/>
      <c r="T236" s="41"/>
      <c r="U236" s="41"/>
      <c r="V236" s="41"/>
      <c r="W236" s="43" t="str">
        <f>IF(B235&lt;'Умови та класичний графік'!$J$14,XIRR($G$36:G236,$C$36:C236,0),"")</f>
        <v/>
      </c>
      <c r="X236" s="42"/>
      <c r="Y236" s="35"/>
    </row>
    <row r="237" spans="2:25" x14ac:dyDescent="0.2">
      <c r="B237" s="25">
        <v>201</v>
      </c>
      <c r="C237" s="36" t="str">
        <f>IF(B236&lt;'Умови та класичний графік'!$J$14,EDATE(C236,1),"")</f>
        <v/>
      </c>
      <c r="D237" s="36" t="str">
        <f>IF(B236&lt;'Умови та класичний графік'!$J$14,C236,"")</f>
        <v/>
      </c>
      <c r="E237" s="26" t="str">
        <f>IF(B236&lt;'Умови та класичний графік'!$J$14,C237-1,"")</f>
        <v/>
      </c>
      <c r="F237" s="37" t="str">
        <f>IF(B236&lt;'Умови та класичний графік'!$J$14,E237-D237+1,"")</f>
        <v/>
      </c>
      <c r="G237" s="100" t="str">
        <f>IF(B236&lt;'Умови та класичний графік'!$J$14,J237+K237+L237,"")</f>
        <v/>
      </c>
      <c r="H237" s="101"/>
      <c r="I237" s="32" t="str">
        <f>IF(B236&lt;'Умови та класичний графік'!$J$14,I236-J237,"")</f>
        <v/>
      </c>
      <c r="J237" s="32" t="str">
        <f>IF(B236&lt;'Умови та класичний графік'!$J$14,J236,"")</f>
        <v/>
      </c>
      <c r="K237" s="32" t="str">
        <f>IF(B236&lt;'Умови та класичний графік'!$J$14,((I236*'Умови та класичний графік'!$J$22)/365)*F237,"")</f>
        <v/>
      </c>
      <c r="L237" s="30" t="str">
        <f>IF(B236&lt;'Умови та класичний графік'!$J$14,SUM(M237:V237),"")</f>
        <v/>
      </c>
      <c r="M237" s="38"/>
      <c r="N237" s="39"/>
      <c r="O237" s="39"/>
      <c r="P237" s="32"/>
      <c r="Q237" s="40"/>
      <c r="R237" s="40"/>
      <c r="S237" s="41"/>
      <c r="T237" s="41"/>
      <c r="U237" s="41"/>
      <c r="V237" s="41"/>
      <c r="W237" s="43" t="str">
        <f>IF(B236&lt;'Умови та класичний графік'!$J$14,XIRR($G$36:G237,$C$36:C237,0),"")</f>
        <v/>
      </c>
      <c r="X237" s="42"/>
      <c r="Y237" s="35"/>
    </row>
    <row r="238" spans="2:25" x14ac:dyDescent="0.2">
      <c r="B238" s="25">
        <v>202</v>
      </c>
      <c r="C238" s="36" t="str">
        <f>IF(B237&lt;'Умови та класичний графік'!$J$14,EDATE(C237,1),"")</f>
        <v/>
      </c>
      <c r="D238" s="36" t="str">
        <f>IF(B237&lt;'Умови та класичний графік'!$J$14,C237,"")</f>
        <v/>
      </c>
      <c r="E238" s="26" t="str">
        <f>IF(B237&lt;'Умови та класичний графік'!$J$14,C238-1,"")</f>
        <v/>
      </c>
      <c r="F238" s="37" t="str">
        <f>IF(B237&lt;'Умови та класичний графік'!$J$14,E238-D238+1,"")</f>
        <v/>
      </c>
      <c r="G238" s="100" t="str">
        <f>IF(B237&lt;'Умови та класичний графік'!$J$14,J238+K238+L238,"")</f>
        <v/>
      </c>
      <c r="H238" s="101"/>
      <c r="I238" s="32" t="str">
        <f>IF(B237&lt;'Умови та класичний графік'!$J$14,I237-J238,"")</f>
        <v/>
      </c>
      <c r="J238" s="32" t="str">
        <f>IF(B237&lt;'Умови та класичний графік'!$J$14,J237,"")</f>
        <v/>
      </c>
      <c r="K238" s="32" t="str">
        <f>IF(B237&lt;'Умови та класичний графік'!$J$14,((I237*'Умови та класичний графік'!$J$22)/365)*F238,"")</f>
        <v/>
      </c>
      <c r="L238" s="30" t="str">
        <f>IF(B237&lt;'Умови та класичний графік'!$J$14,SUM(M238:V238),"")</f>
        <v/>
      </c>
      <c r="M238" s="38"/>
      <c r="N238" s="39"/>
      <c r="O238" s="39"/>
      <c r="P238" s="32"/>
      <c r="Q238" s="40"/>
      <c r="R238" s="40"/>
      <c r="S238" s="41"/>
      <c r="T238" s="41"/>
      <c r="U238" s="41"/>
      <c r="V238" s="41"/>
      <c r="W238" s="43" t="str">
        <f>IF(B237&lt;'Умови та класичний графік'!$J$14,XIRR($G$36:G238,$C$36:C238,0),"")</f>
        <v/>
      </c>
      <c r="X238" s="42"/>
      <c r="Y238" s="35"/>
    </row>
    <row r="239" spans="2:25" x14ac:dyDescent="0.2">
      <c r="B239" s="25">
        <v>203</v>
      </c>
      <c r="C239" s="36" t="str">
        <f>IF(B238&lt;'Умови та класичний графік'!$J$14,EDATE(C238,1),"")</f>
        <v/>
      </c>
      <c r="D239" s="36" t="str">
        <f>IF(B238&lt;'Умови та класичний графік'!$J$14,C238,"")</f>
        <v/>
      </c>
      <c r="E239" s="26" t="str">
        <f>IF(B238&lt;'Умови та класичний графік'!$J$14,C239-1,"")</f>
        <v/>
      </c>
      <c r="F239" s="37" t="str">
        <f>IF(B238&lt;'Умови та класичний графік'!$J$14,E239-D239+1,"")</f>
        <v/>
      </c>
      <c r="G239" s="100" t="str">
        <f>IF(B238&lt;'Умови та класичний графік'!$J$14,J239+K239+L239,"")</f>
        <v/>
      </c>
      <c r="H239" s="101"/>
      <c r="I239" s="32" t="str">
        <f>IF(B238&lt;'Умови та класичний графік'!$J$14,I238-J239,"")</f>
        <v/>
      </c>
      <c r="J239" s="32" t="str">
        <f>IF(B238&lt;'Умови та класичний графік'!$J$14,J238,"")</f>
        <v/>
      </c>
      <c r="K239" s="32" t="str">
        <f>IF(B238&lt;'Умови та класичний графік'!$J$14,((I238*'Умови та класичний графік'!$J$22)/365)*F239,"")</f>
        <v/>
      </c>
      <c r="L239" s="30" t="str">
        <f>IF(B238&lt;'Умови та класичний графік'!$J$14,SUM(M239:V239),"")</f>
        <v/>
      </c>
      <c r="M239" s="38"/>
      <c r="N239" s="39"/>
      <c r="O239" s="39"/>
      <c r="P239" s="32"/>
      <c r="Q239" s="40"/>
      <c r="R239" s="40"/>
      <c r="S239" s="41"/>
      <c r="T239" s="41"/>
      <c r="U239" s="41"/>
      <c r="V239" s="41"/>
      <c r="W239" s="43" t="str">
        <f>IF(B238&lt;'Умови та класичний графік'!$J$14,XIRR($G$36:G239,$C$36:C239,0),"")</f>
        <v/>
      </c>
      <c r="X239" s="42"/>
      <c r="Y239" s="35"/>
    </row>
    <row r="240" spans="2:25" x14ac:dyDescent="0.2">
      <c r="B240" s="25">
        <v>204</v>
      </c>
      <c r="C240" s="36" t="str">
        <f>IF(B239&lt;'Умови та класичний графік'!$J$14,EDATE(C239,1),"")</f>
        <v/>
      </c>
      <c r="D240" s="36" t="str">
        <f>IF(B239&lt;'Умови та класичний графік'!$J$14,C239,"")</f>
        <v/>
      </c>
      <c r="E240" s="26" t="str">
        <f>IF(B239&lt;'Умови та класичний графік'!$J$14,C240-1,"")</f>
        <v/>
      </c>
      <c r="F240" s="37" t="str">
        <f>IF(B239&lt;'Умови та класичний графік'!$J$14,E240-D240+1,"")</f>
        <v/>
      </c>
      <c r="G240" s="100" t="str">
        <f>IF(B239&lt;'Умови та класичний графік'!$J$14,J240+K240+L240,"")</f>
        <v/>
      </c>
      <c r="H240" s="101"/>
      <c r="I240" s="32" t="str">
        <f>IF(B239&lt;'Умови та класичний графік'!$J$14,I239-J240,"")</f>
        <v/>
      </c>
      <c r="J240" s="32" t="str">
        <f>IF(B239&lt;'Умови та класичний графік'!$J$14,J239,"")</f>
        <v/>
      </c>
      <c r="K240" s="32" t="str">
        <f>IF(B239&lt;'Умови та класичний графік'!$J$14,((I239*'Умови та класичний графік'!$J$22)/365)*F240,"")</f>
        <v/>
      </c>
      <c r="L240" s="30" t="str">
        <f>IF(B239&lt;'Умови та класичний графік'!$J$14,SUM(M240:V240),"")</f>
        <v/>
      </c>
      <c r="M240" s="38"/>
      <c r="N240" s="39"/>
      <c r="O240" s="39"/>
      <c r="P240" s="32"/>
      <c r="Q240" s="40"/>
      <c r="R240" s="40"/>
      <c r="S240" s="41"/>
      <c r="T240" s="41"/>
      <c r="U240" s="33" t="str">
        <f>IF(B239&lt;'Умови та класичний графік'!$J$14,('Умови та класичний графік'!$J$15*$N$20)+(I240*$N$21),"")</f>
        <v/>
      </c>
      <c r="V240" s="41"/>
      <c r="W240" s="43" t="str">
        <f>IF(B239&lt;'Умови та класичний графік'!$J$14,XIRR($G$36:G240,$C$36:C240,0),"")</f>
        <v/>
      </c>
      <c r="X240" s="42"/>
      <c r="Y240" s="35"/>
    </row>
    <row r="241" spans="2:25" x14ac:dyDescent="0.2">
      <c r="B241" s="25">
        <v>205</v>
      </c>
      <c r="C241" s="36" t="str">
        <f>IF(B240&lt;'Умови та класичний графік'!$J$14,EDATE(C240,1),"")</f>
        <v/>
      </c>
      <c r="D241" s="36" t="str">
        <f>IF(B240&lt;'Умови та класичний графік'!$J$14,C240,"")</f>
        <v/>
      </c>
      <c r="E241" s="26" t="str">
        <f>IF(B240&lt;'Умови та класичний графік'!$J$14,C241-1,"")</f>
        <v/>
      </c>
      <c r="F241" s="37" t="str">
        <f>IF(B240&lt;'Умови та класичний графік'!$J$14,E241-D241+1,"")</f>
        <v/>
      </c>
      <c r="G241" s="100" t="str">
        <f>IF(B240&lt;'Умови та класичний графік'!$J$14,J241+K241+L241,"")</f>
        <v/>
      </c>
      <c r="H241" s="101"/>
      <c r="I241" s="32" t="str">
        <f>IF(B240&lt;'Умови та класичний графік'!$J$14,I240-J241,"")</f>
        <v/>
      </c>
      <c r="J241" s="32" t="str">
        <f>IF(B240&lt;'Умови та класичний графік'!$J$14,J240,"")</f>
        <v/>
      </c>
      <c r="K241" s="32" t="str">
        <f>IF(B240&lt;'Умови та класичний графік'!$J$14,((I240*'Умови та класичний графік'!$J$22)/365)*F241,"")</f>
        <v/>
      </c>
      <c r="L241" s="30" t="str">
        <f>IF(B240&lt;'Умови та класичний графік'!$J$14,SUM(M241:V241),"")</f>
        <v/>
      </c>
      <c r="M241" s="38"/>
      <c r="N241" s="39"/>
      <c r="O241" s="39"/>
      <c r="P241" s="32"/>
      <c r="Q241" s="40"/>
      <c r="R241" s="40"/>
      <c r="S241" s="41"/>
      <c r="T241" s="41"/>
      <c r="U241" s="41"/>
      <c r="V241" s="41"/>
      <c r="W241" s="43" t="str">
        <f>IF(B240&lt;'Умови та класичний графік'!$J$14,XIRR($G$36:G241,$C$36:C241,0),"")</f>
        <v/>
      </c>
      <c r="X241" s="42"/>
      <c r="Y241" s="35"/>
    </row>
    <row r="242" spans="2:25" x14ac:dyDescent="0.2">
      <c r="B242" s="25">
        <v>206</v>
      </c>
      <c r="C242" s="36" t="str">
        <f>IF(B241&lt;'Умови та класичний графік'!$J$14,EDATE(C241,1),"")</f>
        <v/>
      </c>
      <c r="D242" s="36" t="str">
        <f>IF(B241&lt;'Умови та класичний графік'!$J$14,C241,"")</f>
        <v/>
      </c>
      <c r="E242" s="26" t="str">
        <f>IF(B241&lt;'Умови та класичний графік'!$J$14,C242-1,"")</f>
        <v/>
      </c>
      <c r="F242" s="37" t="str">
        <f>IF(B241&lt;'Умови та класичний графік'!$J$14,E242-D242+1,"")</f>
        <v/>
      </c>
      <c r="G242" s="100" t="str">
        <f>IF(B241&lt;'Умови та класичний графік'!$J$14,J242+K242+L242,"")</f>
        <v/>
      </c>
      <c r="H242" s="101"/>
      <c r="I242" s="32" t="str">
        <f>IF(B241&lt;'Умови та класичний графік'!$J$14,I241-J242,"")</f>
        <v/>
      </c>
      <c r="J242" s="32" t="str">
        <f>IF(B241&lt;'Умови та класичний графік'!$J$14,J241,"")</f>
        <v/>
      </c>
      <c r="K242" s="32" t="str">
        <f>IF(B241&lt;'Умови та класичний графік'!$J$14,((I241*'Умови та класичний графік'!$J$22)/365)*F242,"")</f>
        <v/>
      </c>
      <c r="L242" s="30" t="str">
        <f>IF(B241&lt;'Умови та класичний графік'!$J$14,SUM(M242:V242),"")</f>
        <v/>
      </c>
      <c r="M242" s="38"/>
      <c r="N242" s="39"/>
      <c r="O242" s="39"/>
      <c r="P242" s="32"/>
      <c r="Q242" s="40"/>
      <c r="R242" s="40"/>
      <c r="S242" s="41"/>
      <c r="T242" s="41"/>
      <c r="U242" s="41"/>
      <c r="V242" s="41"/>
      <c r="W242" s="43" t="str">
        <f>IF(B241&lt;'Умови та класичний графік'!$J$14,XIRR($G$36:G242,$C$36:C242,0),"")</f>
        <v/>
      </c>
      <c r="X242" s="42"/>
      <c r="Y242" s="35"/>
    </row>
    <row r="243" spans="2:25" x14ac:dyDescent="0.2">
      <c r="B243" s="25">
        <v>207</v>
      </c>
      <c r="C243" s="36" t="str">
        <f>IF(B242&lt;'Умови та класичний графік'!$J$14,EDATE(C242,1),"")</f>
        <v/>
      </c>
      <c r="D243" s="36" t="str">
        <f>IF(B242&lt;'Умови та класичний графік'!$J$14,C242,"")</f>
        <v/>
      </c>
      <c r="E243" s="26" t="str">
        <f>IF(B242&lt;'Умови та класичний графік'!$J$14,C243-1,"")</f>
        <v/>
      </c>
      <c r="F243" s="37" t="str">
        <f>IF(B242&lt;'Умови та класичний графік'!$J$14,E243-D243+1,"")</f>
        <v/>
      </c>
      <c r="G243" s="100" t="str">
        <f>IF(B242&lt;'Умови та класичний графік'!$J$14,J243+K243+L243,"")</f>
        <v/>
      </c>
      <c r="H243" s="101"/>
      <c r="I243" s="32" t="str">
        <f>IF(B242&lt;'Умови та класичний графік'!$J$14,I242-J243,"")</f>
        <v/>
      </c>
      <c r="J243" s="32" t="str">
        <f>IF(B242&lt;'Умови та класичний графік'!$J$14,J242,"")</f>
        <v/>
      </c>
      <c r="K243" s="32" t="str">
        <f>IF(B242&lt;'Умови та класичний графік'!$J$14,((I242*'Умови та класичний графік'!$J$22)/365)*F243,"")</f>
        <v/>
      </c>
      <c r="L243" s="30" t="str">
        <f>IF(B242&lt;'Умови та класичний графік'!$J$14,SUM(M243:V243),"")</f>
        <v/>
      </c>
      <c r="M243" s="38"/>
      <c r="N243" s="39"/>
      <c r="O243" s="39"/>
      <c r="P243" s="32"/>
      <c r="Q243" s="40"/>
      <c r="R243" s="40"/>
      <c r="S243" s="41"/>
      <c r="T243" s="41"/>
      <c r="U243" s="41"/>
      <c r="V243" s="41"/>
      <c r="W243" s="43" t="str">
        <f>IF(B242&lt;'Умови та класичний графік'!$J$14,XIRR($G$36:G243,$C$36:C243,0),"")</f>
        <v/>
      </c>
      <c r="X243" s="42"/>
      <c r="Y243" s="35"/>
    </row>
    <row r="244" spans="2:25" x14ac:dyDescent="0.2">
      <c r="B244" s="25">
        <v>208</v>
      </c>
      <c r="C244" s="36" t="str">
        <f>IF(B243&lt;'Умови та класичний графік'!$J$14,EDATE(C243,1),"")</f>
        <v/>
      </c>
      <c r="D244" s="36" t="str">
        <f>IF(B243&lt;'Умови та класичний графік'!$J$14,C243,"")</f>
        <v/>
      </c>
      <c r="E244" s="26" t="str">
        <f>IF(B243&lt;'Умови та класичний графік'!$J$14,C244-1,"")</f>
        <v/>
      </c>
      <c r="F244" s="37" t="str">
        <f>IF(B243&lt;'Умови та класичний графік'!$J$14,E244-D244+1,"")</f>
        <v/>
      </c>
      <c r="G244" s="100" t="str">
        <f>IF(B243&lt;'Умови та класичний графік'!$J$14,J244+K244+L244,"")</f>
        <v/>
      </c>
      <c r="H244" s="101"/>
      <c r="I244" s="32" t="str">
        <f>IF(B243&lt;'Умови та класичний графік'!$J$14,I243-J244,"")</f>
        <v/>
      </c>
      <c r="J244" s="32" t="str">
        <f>IF(B243&lt;'Умови та класичний графік'!$J$14,J243,"")</f>
        <v/>
      </c>
      <c r="K244" s="32" t="str">
        <f>IF(B243&lt;'Умови та класичний графік'!$J$14,((I243*'Умови та класичний графік'!$J$22)/365)*F244,"")</f>
        <v/>
      </c>
      <c r="L244" s="30" t="str">
        <f>IF(B243&lt;'Умови та класичний графік'!$J$14,SUM(M244:V244),"")</f>
        <v/>
      </c>
      <c r="M244" s="38"/>
      <c r="N244" s="39"/>
      <c r="O244" s="39"/>
      <c r="P244" s="32"/>
      <c r="Q244" s="40"/>
      <c r="R244" s="40"/>
      <c r="S244" s="41"/>
      <c r="T244" s="41"/>
      <c r="U244" s="41"/>
      <c r="V244" s="41"/>
      <c r="W244" s="43" t="str">
        <f>IF(B243&lt;'Умови та класичний графік'!$J$14,XIRR($G$36:G244,$C$36:C244,0),"")</f>
        <v/>
      </c>
      <c r="X244" s="42"/>
      <c r="Y244" s="35"/>
    </row>
    <row r="245" spans="2:25" x14ac:dyDescent="0.2">
      <c r="B245" s="25">
        <v>209</v>
      </c>
      <c r="C245" s="36" t="str">
        <f>IF(B244&lt;'Умови та класичний графік'!$J$14,EDATE(C244,1),"")</f>
        <v/>
      </c>
      <c r="D245" s="36" t="str">
        <f>IF(B244&lt;'Умови та класичний графік'!$J$14,C244,"")</f>
        <v/>
      </c>
      <c r="E245" s="26" t="str">
        <f>IF(B244&lt;'Умови та класичний графік'!$J$14,C245-1,"")</f>
        <v/>
      </c>
      <c r="F245" s="37" t="str">
        <f>IF(B244&lt;'Умови та класичний графік'!$J$14,E245-D245+1,"")</f>
        <v/>
      </c>
      <c r="G245" s="100" t="str">
        <f>IF(B244&lt;'Умови та класичний графік'!$J$14,J245+K245+L245,"")</f>
        <v/>
      </c>
      <c r="H245" s="101"/>
      <c r="I245" s="32" t="str">
        <f>IF(B244&lt;'Умови та класичний графік'!$J$14,I244-J245,"")</f>
        <v/>
      </c>
      <c r="J245" s="32" t="str">
        <f>IF(B244&lt;'Умови та класичний графік'!$J$14,J244,"")</f>
        <v/>
      </c>
      <c r="K245" s="32" t="str">
        <f>IF(B244&lt;'Умови та класичний графік'!$J$14,((I244*'Умови та класичний графік'!$J$22)/365)*F245,"")</f>
        <v/>
      </c>
      <c r="L245" s="30" t="str">
        <f>IF(B244&lt;'Умови та класичний графік'!$J$14,SUM(M245:V245),"")</f>
        <v/>
      </c>
      <c r="M245" s="38"/>
      <c r="N245" s="39"/>
      <c r="O245" s="39"/>
      <c r="P245" s="32"/>
      <c r="Q245" s="40"/>
      <c r="R245" s="40"/>
      <c r="S245" s="41"/>
      <c r="T245" s="41"/>
      <c r="U245" s="41"/>
      <c r="V245" s="41"/>
      <c r="W245" s="43" t="str">
        <f>IF(B244&lt;'Умови та класичний графік'!$J$14,XIRR($G$36:G245,$C$36:C245,0),"")</f>
        <v/>
      </c>
      <c r="X245" s="42"/>
      <c r="Y245" s="35"/>
    </row>
    <row r="246" spans="2:25" x14ac:dyDescent="0.2">
      <c r="B246" s="25">
        <v>210</v>
      </c>
      <c r="C246" s="36" t="str">
        <f>IF(B245&lt;'Умови та класичний графік'!$J$14,EDATE(C245,1),"")</f>
        <v/>
      </c>
      <c r="D246" s="36" t="str">
        <f>IF(B245&lt;'Умови та класичний графік'!$J$14,C245,"")</f>
        <v/>
      </c>
      <c r="E246" s="26" t="str">
        <f>IF(B245&lt;'Умови та класичний графік'!$J$14,C246-1,"")</f>
        <v/>
      </c>
      <c r="F246" s="37" t="str">
        <f>IF(B245&lt;'Умови та класичний графік'!$J$14,E246-D246+1,"")</f>
        <v/>
      </c>
      <c r="G246" s="100" t="str">
        <f>IF(B245&lt;'Умови та класичний графік'!$J$14,J246+K246+L246,"")</f>
        <v/>
      </c>
      <c r="H246" s="101"/>
      <c r="I246" s="32" t="str">
        <f>IF(B245&lt;'Умови та класичний графік'!$J$14,I245-J246,"")</f>
        <v/>
      </c>
      <c r="J246" s="32" t="str">
        <f>IF(B245&lt;'Умови та класичний графік'!$J$14,J245,"")</f>
        <v/>
      </c>
      <c r="K246" s="32" t="str">
        <f>IF(B245&lt;'Умови та класичний графік'!$J$14,((I245*'Умови та класичний графік'!$J$22)/365)*F246,"")</f>
        <v/>
      </c>
      <c r="L246" s="30" t="str">
        <f>IF(B245&lt;'Умови та класичний графік'!$J$14,SUM(M246:V246),"")</f>
        <v/>
      </c>
      <c r="M246" s="38"/>
      <c r="N246" s="39"/>
      <c r="O246" s="39"/>
      <c r="P246" s="32"/>
      <c r="Q246" s="40"/>
      <c r="R246" s="40"/>
      <c r="S246" s="41"/>
      <c r="T246" s="41"/>
      <c r="U246" s="41"/>
      <c r="V246" s="41"/>
      <c r="W246" s="43" t="str">
        <f>IF(B245&lt;'Умови та класичний графік'!$J$14,XIRR($G$36:G246,$C$36:C246,0),"")</f>
        <v/>
      </c>
      <c r="X246" s="42"/>
      <c r="Y246" s="35"/>
    </row>
    <row r="247" spans="2:25" x14ac:dyDescent="0.2">
      <c r="B247" s="25">
        <v>211</v>
      </c>
      <c r="C247" s="36" t="str">
        <f>IF(B246&lt;'Умови та класичний графік'!$J$14,EDATE(C246,1),"")</f>
        <v/>
      </c>
      <c r="D247" s="36" t="str">
        <f>IF(B246&lt;'Умови та класичний графік'!$J$14,C246,"")</f>
        <v/>
      </c>
      <c r="E247" s="26" t="str">
        <f>IF(B246&lt;'Умови та класичний графік'!$J$14,C247-1,"")</f>
        <v/>
      </c>
      <c r="F247" s="37" t="str">
        <f>IF(B246&lt;'Умови та класичний графік'!$J$14,E247-D247+1,"")</f>
        <v/>
      </c>
      <c r="G247" s="100" t="str">
        <f>IF(B246&lt;'Умови та класичний графік'!$J$14,J247+K247+L247,"")</f>
        <v/>
      </c>
      <c r="H247" s="101"/>
      <c r="I247" s="32" t="str">
        <f>IF(B246&lt;'Умови та класичний графік'!$J$14,I246-J247,"")</f>
        <v/>
      </c>
      <c r="J247" s="32" t="str">
        <f>IF(B246&lt;'Умови та класичний графік'!$J$14,J246,"")</f>
        <v/>
      </c>
      <c r="K247" s="32" t="str">
        <f>IF(B246&lt;'Умови та класичний графік'!$J$14,((I246*'Умови та класичний графік'!$J$22)/365)*F247,"")</f>
        <v/>
      </c>
      <c r="L247" s="30" t="str">
        <f>IF(B246&lt;'Умови та класичний графік'!$J$14,SUM(M247:V247),"")</f>
        <v/>
      </c>
      <c r="M247" s="38"/>
      <c r="N247" s="39"/>
      <c r="O247" s="39"/>
      <c r="P247" s="32"/>
      <c r="Q247" s="40"/>
      <c r="R247" s="40"/>
      <c r="S247" s="41"/>
      <c r="T247" s="41"/>
      <c r="U247" s="41"/>
      <c r="V247" s="41"/>
      <c r="W247" s="43" t="str">
        <f>IF(B246&lt;'Умови та класичний графік'!$J$14,XIRR($G$36:G247,$C$36:C247,0),"")</f>
        <v/>
      </c>
      <c r="X247" s="42"/>
      <c r="Y247" s="35"/>
    </row>
    <row r="248" spans="2:25" x14ac:dyDescent="0.2">
      <c r="B248" s="25">
        <v>212</v>
      </c>
      <c r="C248" s="36" t="str">
        <f>IF(B247&lt;'Умови та класичний графік'!$J$14,EDATE(C247,1),"")</f>
        <v/>
      </c>
      <c r="D248" s="36" t="str">
        <f>IF(B247&lt;'Умови та класичний графік'!$J$14,C247,"")</f>
        <v/>
      </c>
      <c r="E248" s="26" t="str">
        <f>IF(B247&lt;'Умови та класичний графік'!$J$14,C248-1,"")</f>
        <v/>
      </c>
      <c r="F248" s="37" t="str">
        <f>IF(B247&lt;'Умови та класичний графік'!$J$14,E248-D248+1,"")</f>
        <v/>
      </c>
      <c r="G248" s="100" t="str">
        <f>IF(B247&lt;'Умови та класичний графік'!$J$14,J248+K248+L248,"")</f>
        <v/>
      </c>
      <c r="H248" s="101"/>
      <c r="I248" s="32" t="str">
        <f>IF(B247&lt;'Умови та класичний графік'!$J$14,I247-J248,"")</f>
        <v/>
      </c>
      <c r="J248" s="32" t="str">
        <f>IF(B247&lt;'Умови та класичний графік'!$J$14,J247,"")</f>
        <v/>
      </c>
      <c r="K248" s="32" t="str">
        <f>IF(B247&lt;'Умови та класичний графік'!$J$14,((I247*'Умови та класичний графік'!$J$22)/365)*F248,"")</f>
        <v/>
      </c>
      <c r="L248" s="30" t="str">
        <f>IF(B247&lt;'Умови та класичний графік'!$J$14,SUM(M248:V248),"")</f>
        <v/>
      </c>
      <c r="M248" s="38"/>
      <c r="N248" s="39"/>
      <c r="O248" s="39"/>
      <c r="P248" s="32"/>
      <c r="Q248" s="40"/>
      <c r="R248" s="40"/>
      <c r="S248" s="41"/>
      <c r="T248" s="41"/>
      <c r="U248" s="41"/>
      <c r="V248" s="41"/>
      <c r="W248" s="43" t="str">
        <f>IF(B247&lt;'Умови та класичний графік'!$J$14,XIRR($G$36:G248,$C$36:C248,0),"")</f>
        <v/>
      </c>
      <c r="X248" s="42"/>
      <c r="Y248" s="35"/>
    </row>
    <row r="249" spans="2:25" x14ac:dyDescent="0.2">
      <c r="B249" s="25">
        <v>213</v>
      </c>
      <c r="C249" s="36" t="str">
        <f>IF(B248&lt;'Умови та класичний графік'!$J$14,EDATE(C248,1),"")</f>
        <v/>
      </c>
      <c r="D249" s="36" t="str">
        <f>IF(B248&lt;'Умови та класичний графік'!$J$14,C248,"")</f>
        <v/>
      </c>
      <c r="E249" s="26" t="str">
        <f>IF(B248&lt;'Умови та класичний графік'!$J$14,C249-1,"")</f>
        <v/>
      </c>
      <c r="F249" s="37" t="str">
        <f>IF(B248&lt;'Умови та класичний графік'!$J$14,E249-D249+1,"")</f>
        <v/>
      </c>
      <c r="G249" s="100" t="str">
        <f>IF(B248&lt;'Умови та класичний графік'!$J$14,J249+K249+L249,"")</f>
        <v/>
      </c>
      <c r="H249" s="101"/>
      <c r="I249" s="32" t="str">
        <f>IF(B248&lt;'Умови та класичний графік'!$J$14,I248-J249,"")</f>
        <v/>
      </c>
      <c r="J249" s="32" t="str">
        <f>IF(B248&lt;'Умови та класичний графік'!$J$14,J248,"")</f>
        <v/>
      </c>
      <c r="K249" s="32" t="str">
        <f>IF(B248&lt;'Умови та класичний графік'!$J$14,((I248*'Умови та класичний графік'!$J$22)/365)*F249,"")</f>
        <v/>
      </c>
      <c r="L249" s="30" t="str">
        <f>IF(B248&lt;'Умови та класичний графік'!$J$14,SUM(M249:V249),"")</f>
        <v/>
      </c>
      <c r="M249" s="38"/>
      <c r="N249" s="39"/>
      <c r="O249" s="39"/>
      <c r="P249" s="32"/>
      <c r="Q249" s="40"/>
      <c r="R249" s="40"/>
      <c r="S249" s="41"/>
      <c r="T249" s="41"/>
      <c r="U249" s="41"/>
      <c r="V249" s="41"/>
      <c r="W249" s="43" t="str">
        <f>IF(B248&lt;'Умови та класичний графік'!$J$14,XIRR($G$36:G249,$C$36:C249,0),"")</f>
        <v/>
      </c>
      <c r="X249" s="42"/>
      <c r="Y249" s="35"/>
    </row>
    <row r="250" spans="2:25" x14ac:dyDescent="0.2">
      <c r="B250" s="25">
        <v>214</v>
      </c>
      <c r="C250" s="36" t="str">
        <f>IF(B249&lt;'Умови та класичний графік'!$J$14,EDATE(C249,1),"")</f>
        <v/>
      </c>
      <c r="D250" s="36" t="str">
        <f>IF(B249&lt;'Умови та класичний графік'!$J$14,C249,"")</f>
        <v/>
      </c>
      <c r="E250" s="26" t="str">
        <f>IF(B249&lt;'Умови та класичний графік'!$J$14,C250-1,"")</f>
        <v/>
      </c>
      <c r="F250" s="37" t="str">
        <f>IF(B249&lt;'Умови та класичний графік'!$J$14,E250-D250+1,"")</f>
        <v/>
      </c>
      <c r="G250" s="100" t="str">
        <f>IF(B249&lt;'Умови та класичний графік'!$J$14,J250+K250+L250,"")</f>
        <v/>
      </c>
      <c r="H250" s="101"/>
      <c r="I250" s="32" t="str">
        <f>IF(B249&lt;'Умови та класичний графік'!$J$14,I249-J250,"")</f>
        <v/>
      </c>
      <c r="J250" s="32" t="str">
        <f>IF(B249&lt;'Умови та класичний графік'!$J$14,J249,"")</f>
        <v/>
      </c>
      <c r="K250" s="32" t="str">
        <f>IF(B249&lt;'Умови та класичний графік'!$J$14,((I249*'Умови та класичний графік'!$J$22)/365)*F250,"")</f>
        <v/>
      </c>
      <c r="L250" s="30" t="str">
        <f>IF(B249&lt;'Умови та класичний графік'!$J$14,SUM(M250:V250),"")</f>
        <v/>
      </c>
      <c r="M250" s="38"/>
      <c r="N250" s="39"/>
      <c r="O250" s="39"/>
      <c r="P250" s="32"/>
      <c r="Q250" s="40"/>
      <c r="R250" s="40"/>
      <c r="S250" s="41"/>
      <c r="T250" s="41"/>
      <c r="U250" s="41"/>
      <c r="V250" s="41"/>
      <c r="W250" s="43" t="str">
        <f>IF(B249&lt;'Умови та класичний графік'!$J$14,XIRR($G$36:G250,$C$36:C250,0),"")</f>
        <v/>
      </c>
      <c r="X250" s="42"/>
      <c r="Y250" s="35"/>
    </row>
    <row r="251" spans="2:25" x14ac:dyDescent="0.2">
      <c r="B251" s="25">
        <v>215</v>
      </c>
      <c r="C251" s="36" t="str">
        <f>IF(B250&lt;'Умови та класичний графік'!$J$14,EDATE(C250,1),"")</f>
        <v/>
      </c>
      <c r="D251" s="36" t="str">
        <f>IF(B250&lt;'Умови та класичний графік'!$J$14,C250,"")</f>
        <v/>
      </c>
      <c r="E251" s="26" t="str">
        <f>IF(B250&lt;'Умови та класичний графік'!$J$14,C251-1,"")</f>
        <v/>
      </c>
      <c r="F251" s="37" t="str">
        <f>IF(B250&lt;'Умови та класичний графік'!$J$14,E251-D251+1,"")</f>
        <v/>
      </c>
      <c r="G251" s="100" t="str">
        <f>IF(B250&lt;'Умови та класичний графік'!$J$14,J251+K251+L251,"")</f>
        <v/>
      </c>
      <c r="H251" s="101"/>
      <c r="I251" s="32" t="str">
        <f>IF(B250&lt;'Умови та класичний графік'!$J$14,I250-J251,"")</f>
        <v/>
      </c>
      <c r="J251" s="32" t="str">
        <f>IF(B250&lt;'Умови та класичний графік'!$J$14,J250,"")</f>
        <v/>
      </c>
      <c r="K251" s="32" t="str">
        <f>IF(B250&lt;'Умови та класичний графік'!$J$14,((I250*'Умови та класичний графік'!$J$22)/365)*F251,"")</f>
        <v/>
      </c>
      <c r="L251" s="30" t="str">
        <f>IF(B250&lt;'Умови та класичний графік'!$J$14,SUM(M251:V251),"")</f>
        <v/>
      </c>
      <c r="M251" s="38"/>
      <c r="N251" s="39"/>
      <c r="O251" s="39"/>
      <c r="P251" s="32"/>
      <c r="Q251" s="40"/>
      <c r="R251" s="40"/>
      <c r="S251" s="41"/>
      <c r="T251" s="41"/>
      <c r="U251" s="41"/>
      <c r="V251" s="41"/>
      <c r="W251" s="43" t="str">
        <f>IF(B250&lt;'Умови та класичний графік'!$J$14,XIRR($G$36:G251,$C$36:C251,0),"")</f>
        <v/>
      </c>
      <c r="X251" s="42"/>
      <c r="Y251" s="35"/>
    </row>
    <row r="252" spans="2:25" x14ac:dyDescent="0.2">
      <c r="B252" s="25">
        <v>216</v>
      </c>
      <c r="C252" s="36" t="str">
        <f>IF(B251&lt;'Умови та класичний графік'!$J$14,EDATE(C251,1),"")</f>
        <v/>
      </c>
      <c r="D252" s="36" t="str">
        <f>IF(B251&lt;'Умови та класичний графік'!$J$14,C251,"")</f>
        <v/>
      </c>
      <c r="E252" s="26" t="str">
        <f>IF(B251&lt;'Умови та класичний графік'!$J$14,C252-1,"")</f>
        <v/>
      </c>
      <c r="F252" s="37" t="str">
        <f>IF(B251&lt;'Умови та класичний графік'!$J$14,E252-D252+1,"")</f>
        <v/>
      </c>
      <c r="G252" s="100" t="str">
        <f>IF(B251&lt;'Умови та класичний графік'!$J$14,J252+K252+L252,"")</f>
        <v/>
      </c>
      <c r="H252" s="101"/>
      <c r="I252" s="32" t="str">
        <f>IF(B251&lt;'Умови та класичний графік'!$J$14,I251-J252,"")</f>
        <v/>
      </c>
      <c r="J252" s="32" t="str">
        <f>IF(B251&lt;'Умови та класичний графік'!$J$14,J251,"")</f>
        <v/>
      </c>
      <c r="K252" s="32" t="str">
        <f>IF(B251&lt;'Умови та класичний графік'!$J$14,((I251*'Умови та класичний графік'!$J$22)/365)*F252,"")</f>
        <v/>
      </c>
      <c r="L252" s="30" t="str">
        <f>IF(B251&lt;'Умови та класичний графік'!$J$14,SUM(M252:V252),"")</f>
        <v/>
      </c>
      <c r="M252" s="38"/>
      <c r="N252" s="39"/>
      <c r="O252" s="39"/>
      <c r="P252" s="32"/>
      <c r="Q252" s="40"/>
      <c r="R252" s="40"/>
      <c r="S252" s="41"/>
      <c r="T252" s="41"/>
      <c r="U252" s="33" t="str">
        <f>IF(B251&lt;'Умови та класичний графік'!$J$14,('Умови та класичний графік'!$J$15*$N$20)+(I252*$N$21),"")</f>
        <v/>
      </c>
      <c r="V252" s="41"/>
      <c r="W252" s="43" t="str">
        <f>IF(B251&lt;'Умови та класичний графік'!$J$14,XIRR($G$36:G252,$C$36:C252,0),"")</f>
        <v/>
      </c>
      <c r="X252" s="42"/>
      <c r="Y252" s="35"/>
    </row>
    <row r="253" spans="2:25" x14ac:dyDescent="0.2">
      <c r="B253" s="25">
        <v>217</v>
      </c>
      <c r="C253" s="36" t="str">
        <f>IF(B252&lt;'Умови та класичний графік'!$J$14,EDATE(C252,1),"")</f>
        <v/>
      </c>
      <c r="D253" s="36" t="str">
        <f>IF(B252&lt;'Умови та класичний графік'!$J$14,C252,"")</f>
        <v/>
      </c>
      <c r="E253" s="26" t="str">
        <f>IF(B252&lt;'Умови та класичний графік'!$J$14,C253-1,"")</f>
        <v/>
      </c>
      <c r="F253" s="37" t="str">
        <f>IF(B252&lt;'Умови та класичний графік'!$J$14,E253-D253+1,"")</f>
        <v/>
      </c>
      <c r="G253" s="100" t="str">
        <f>IF(B252&lt;'Умови та класичний графік'!$J$14,J253+K253+L253,"")</f>
        <v/>
      </c>
      <c r="H253" s="101"/>
      <c r="I253" s="32" t="str">
        <f>IF(B252&lt;'Умови та класичний графік'!$J$14,I252-J253,"")</f>
        <v/>
      </c>
      <c r="J253" s="32" t="str">
        <f>IF(B252&lt;'Умови та класичний графік'!$J$14,J252,"")</f>
        <v/>
      </c>
      <c r="K253" s="32" t="str">
        <f>IF(B252&lt;'Умови та класичний графік'!$J$14,((I252*'Умови та класичний графік'!$J$22)/365)*F253,"")</f>
        <v/>
      </c>
      <c r="L253" s="30" t="str">
        <f>IF(B252&lt;'Умови та класичний графік'!$J$14,SUM(M253:V253),"")</f>
        <v/>
      </c>
      <c r="M253" s="38"/>
      <c r="N253" s="39"/>
      <c r="O253" s="39"/>
      <c r="P253" s="32"/>
      <c r="Q253" s="40"/>
      <c r="R253" s="40"/>
      <c r="S253" s="41"/>
      <c r="T253" s="41"/>
      <c r="U253" s="41"/>
      <c r="V253" s="41"/>
      <c r="W253" s="43" t="str">
        <f>IF(B252&lt;'Умови та класичний графік'!$J$14,XIRR($G$36:G253,$C$36:C253,0),"")</f>
        <v/>
      </c>
      <c r="X253" s="42"/>
      <c r="Y253" s="35"/>
    </row>
    <row r="254" spans="2:25" x14ac:dyDescent="0.2">
      <c r="B254" s="25">
        <v>218</v>
      </c>
      <c r="C254" s="36" t="str">
        <f>IF(B253&lt;'Умови та класичний графік'!$J$14,EDATE(C253,1),"")</f>
        <v/>
      </c>
      <c r="D254" s="36" t="str">
        <f>IF(B253&lt;'Умови та класичний графік'!$J$14,C253,"")</f>
        <v/>
      </c>
      <c r="E254" s="26" t="str">
        <f>IF(B253&lt;'Умови та класичний графік'!$J$14,C254-1,"")</f>
        <v/>
      </c>
      <c r="F254" s="37" t="str">
        <f>IF(B253&lt;'Умови та класичний графік'!$J$14,E254-D254+1,"")</f>
        <v/>
      </c>
      <c r="G254" s="100" t="str">
        <f>IF(B253&lt;'Умови та класичний графік'!$J$14,J254+K254+L254,"")</f>
        <v/>
      </c>
      <c r="H254" s="101"/>
      <c r="I254" s="32" t="str">
        <f>IF(B253&lt;'Умови та класичний графік'!$J$14,I253-J254,"")</f>
        <v/>
      </c>
      <c r="J254" s="32" t="str">
        <f>IF(B253&lt;'Умови та класичний графік'!$J$14,J253,"")</f>
        <v/>
      </c>
      <c r="K254" s="32" t="str">
        <f>IF(B253&lt;'Умови та класичний графік'!$J$14,((I253*'Умови та класичний графік'!$J$22)/365)*F254,"")</f>
        <v/>
      </c>
      <c r="L254" s="30" t="str">
        <f>IF(B253&lt;'Умови та класичний графік'!$J$14,SUM(M254:V254),"")</f>
        <v/>
      </c>
      <c r="M254" s="38"/>
      <c r="N254" s="39"/>
      <c r="O254" s="39"/>
      <c r="P254" s="32"/>
      <c r="Q254" s="40"/>
      <c r="R254" s="40"/>
      <c r="S254" s="41"/>
      <c r="T254" s="41"/>
      <c r="U254" s="41"/>
      <c r="V254" s="41"/>
      <c r="W254" s="43" t="str">
        <f>IF(B253&lt;'Умови та класичний графік'!$J$14,XIRR($G$36:G254,$C$36:C254,0),"")</f>
        <v/>
      </c>
      <c r="X254" s="42"/>
      <c r="Y254" s="35"/>
    </row>
    <row r="255" spans="2:25" x14ac:dyDescent="0.2">
      <c r="B255" s="25">
        <v>219</v>
      </c>
      <c r="C255" s="36" t="str">
        <f>IF(B254&lt;'Умови та класичний графік'!$J$14,EDATE(C254,1),"")</f>
        <v/>
      </c>
      <c r="D255" s="36" t="str">
        <f>IF(B254&lt;'Умови та класичний графік'!$J$14,C254,"")</f>
        <v/>
      </c>
      <c r="E255" s="26" t="str">
        <f>IF(B254&lt;'Умови та класичний графік'!$J$14,C255-1,"")</f>
        <v/>
      </c>
      <c r="F255" s="37" t="str">
        <f>IF(B254&lt;'Умови та класичний графік'!$J$14,E255-D255+1,"")</f>
        <v/>
      </c>
      <c r="G255" s="100" t="str">
        <f>IF(B254&lt;'Умови та класичний графік'!$J$14,J255+K255+L255,"")</f>
        <v/>
      </c>
      <c r="H255" s="101"/>
      <c r="I255" s="32" t="str">
        <f>IF(B254&lt;'Умови та класичний графік'!$J$14,I254-J255,"")</f>
        <v/>
      </c>
      <c r="J255" s="32" t="str">
        <f>IF(B254&lt;'Умови та класичний графік'!$J$14,J254,"")</f>
        <v/>
      </c>
      <c r="K255" s="32" t="str">
        <f>IF(B254&lt;'Умови та класичний графік'!$J$14,((I254*'Умови та класичний графік'!$J$22)/365)*F255,"")</f>
        <v/>
      </c>
      <c r="L255" s="30" t="str">
        <f>IF(B254&lt;'Умови та класичний графік'!$J$14,SUM(M255:V255),"")</f>
        <v/>
      </c>
      <c r="M255" s="38"/>
      <c r="N255" s="39"/>
      <c r="O255" s="39"/>
      <c r="P255" s="32"/>
      <c r="Q255" s="40"/>
      <c r="R255" s="40"/>
      <c r="S255" s="41"/>
      <c r="T255" s="41"/>
      <c r="U255" s="41"/>
      <c r="V255" s="41"/>
      <c r="W255" s="43" t="str">
        <f>IF(B254&lt;'Умови та класичний графік'!$J$14,XIRR($G$36:G255,$C$36:C255,0),"")</f>
        <v/>
      </c>
      <c r="X255" s="42"/>
      <c r="Y255" s="35"/>
    </row>
    <row r="256" spans="2:25" x14ac:dyDescent="0.2">
      <c r="B256" s="25">
        <v>220</v>
      </c>
      <c r="C256" s="36" t="str">
        <f>IF(B255&lt;'Умови та класичний графік'!$J$14,EDATE(C255,1),"")</f>
        <v/>
      </c>
      <c r="D256" s="36" t="str">
        <f>IF(B255&lt;'Умови та класичний графік'!$J$14,C255,"")</f>
        <v/>
      </c>
      <c r="E256" s="26" t="str">
        <f>IF(B255&lt;'Умови та класичний графік'!$J$14,C256-1,"")</f>
        <v/>
      </c>
      <c r="F256" s="37" t="str">
        <f>IF(B255&lt;'Умови та класичний графік'!$J$14,E256-D256+1,"")</f>
        <v/>
      </c>
      <c r="G256" s="100" t="str">
        <f>IF(B255&lt;'Умови та класичний графік'!$J$14,J256+K256+L256,"")</f>
        <v/>
      </c>
      <c r="H256" s="101"/>
      <c r="I256" s="32" t="str">
        <f>IF(B255&lt;'Умови та класичний графік'!$J$14,I255-J256,"")</f>
        <v/>
      </c>
      <c r="J256" s="32" t="str">
        <f>IF(B255&lt;'Умови та класичний графік'!$J$14,J255,"")</f>
        <v/>
      </c>
      <c r="K256" s="32" t="str">
        <f>IF(B255&lt;'Умови та класичний графік'!$J$14,((I255*'Умови та класичний графік'!$J$22)/365)*F256,"")</f>
        <v/>
      </c>
      <c r="L256" s="30" t="str">
        <f>IF(B255&lt;'Умови та класичний графік'!$J$14,SUM(M256:V256),"")</f>
        <v/>
      </c>
      <c r="M256" s="38"/>
      <c r="N256" s="39"/>
      <c r="O256" s="39"/>
      <c r="P256" s="32"/>
      <c r="Q256" s="40"/>
      <c r="R256" s="40"/>
      <c r="S256" s="41"/>
      <c r="T256" s="41"/>
      <c r="U256" s="41"/>
      <c r="V256" s="41"/>
      <c r="W256" s="43" t="str">
        <f>IF(B255&lt;'Умови та класичний графік'!$J$14,XIRR($G$36:G256,$C$36:C256,0),"")</f>
        <v/>
      </c>
      <c r="X256" s="42"/>
      <c r="Y256" s="35"/>
    </row>
    <row r="257" spans="2:25" x14ac:dyDescent="0.2">
      <c r="B257" s="25">
        <v>221</v>
      </c>
      <c r="C257" s="36" t="str">
        <f>IF(B256&lt;'Умови та класичний графік'!$J$14,EDATE(C256,1),"")</f>
        <v/>
      </c>
      <c r="D257" s="36" t="str">
        <f>IF(B256&lt;'Умови та класичний графік'!$J$14,C256,"")</f>
        <v/>
      </c>
      <c r="E257" s="26" t="str">
        <f>IF(B256&lt;'Умови та класичний графік'!$J$14,C257-1,"")</f>
        <v/>
      </c>
      <c r="F257" s="37" t="str">
        <f>IF(B256&lt;'Умови та класичний графік'!$J$14,E257-D257+1,"")</f>
        <v/>
      </c>
      <c r="G257" s="100" t="str">
        <f>IF(B256&lt;'Умови та класичний графік'!$J$14,J257+K257+L257,"")</f>
        <v/>
      </c>
      <c r="H257" s="101"/>
      <c r="I257" s="32" t="str">
        <f>IF(B256&lt;'Умови та класичний графік'!$J$14,I256-J257,"")</f>
        <v/>
      </c>
      <c r="J257" s="32" t="str">
        <f>IF(B256&lt;'Умови та класичний графік'!$J$14,J256,"")</f>
        <v/>
      </c>
      <c r="K257" s="32" t="str">
        <f>IF(B256&lt;'Умови та класичний графік'!$J$14,((I256*'Умови та класичний графік'!$J$22)/365)*F257,"")</f>
        <v/>
      </c>
      <c r="L257" s="30" t="str">
        <f>IF(B256&lt;'Умови та класичний графік'!$J$14,SUM(M257:V257),"")</f>
        <v/>
      </c>
      <c r="M257" s="38"/>
      <c r="N257" s="39"/>
      <c r="O257" s="39"/>
      <c r="P257" s="32"/>
      <c r="Q257" s="40"/>
      <c r="R257" s="40"/>
      <c r="S257" s="41"/>
      <c r="T257" s="41"/>
      <c r="U257" s="41"/>
      <c r="V257" s="41"/>
      <c r="W257" s="43" t="str">
        <f>IF(B256&lt;'Умови та класичний графік'!$J$14,XIRR($G$36:G257,$C$36:C257,0),"")</f>
        <v/>
      </c>
      <c r="X257" s="42"/>
      <c r="Y257" s="35"/>
    </row>
    <row r="258" spans="2:25" x14ac:dyDescent="0.2">
      <c r="B258" s="25">
        <v>222</v>
      </c>
      <c r="C258" s="36" t="str">
        <f>IF(B257&lt;'Умови та класичний графік'!$J$14,EDATE(C257,1),"")</f>
        <v/>
      </c>
      <c r="D258" s="36" t="str">
        <f>IF(B257&lt;'Умови та класичний графік'!$J$14,C257,"")</f>
        <v/>
      </c>
      <c r="E258" s="26" t="str">
        <f>IF(B257&lt;'Умови та класичний графік'!$J$14,C258-1,"")</f>
        <v/>
      </c>
      <c r="F258" s="37" t="str">
        <f>IF(B257&lt;'Умови та класичний графік'!$J$14,E258-D258+1,"")</f>
        <v/>
      </c>
      <c r="G258" s="100" t="str">
        <f>IF(B257&lt;'Умови та класичний графік'!$J$14,J258+K258+L258,"")</f>
        <v/>
      </c>
      <c r="H258" s="101"/>
      <c r="I258" s="32" t="str">
        <f>IF(B257&lt;'Умови та класичний графік'!$J$14,I257-J258,"")</f>
        <v/>
      </c>
      <c r="J258" s="32" t="str">
        <f>IF(B257&lt;'Умови та класичний графік'!$J$14,J257,"")</f>
        <v/>
      </c>
      <c r="K258" s="32" t="str">
        <f>IF(B257&lt;'Умови та класичний графік'!$J$14,((I257*'Умови та класичний графік'!$J$22)/365)*F258,"")</f>
        <v/>
      </c>
      <c r="L258" s="30" t="str">
        <f>IF(B257&lt;'Умови та класичний графік'!$J$14,SUM(M258:V258),"")</f>
        <v/>
      </c>
      <c r="M258" s="38"/>
      <c r="N258" s="39"/>
      <c r="O258" s="39"/>
      <c r="P258" s="32"/>
      <c r="Q258" s="40"/>
      <c r="R258" s="40"/>
      <c r="S258" s="41"/>
      <c r="T258" s="41"/>
      <c r="U258" s="41"/>
      <c r="V258" s="41"/>
      <c r="W258" s="43" t="str">
        <f>IF(B257&lt;'Умови та класичний графік'!$J$14,XIRR($G$36:G258,$C$36:C258,0),"")</f>
        <v/>
      </c>
      <c r="X258" s="42"/>
      <c r="Y258" s="35"/>
    </row>
    <row r="259" spans="2:25" x14ac:dyDescent="0.2">
      <c r="B259" s="25">
        <v>223</v>
      </c>
      <c r="C259" s="36" t="str">
        <f>IF(B258&lt;'Умови та класичний графік'!$J$14,EDATE(C258,1),"")</f>
        <v/>
      </c>
      <c r="D259" s="36" t="str">
        <f>IF(B258&lt;'Умови та класичний графік'!$J$14,C258,"")</f>
        <v/>
      </c>
      <c r="E259" s="26" t="str">
        <f>IF(B258&lt;'Умови та класичний графік'!$J$14,C259-1,"")</f>
        <v/>
      </c>
      <c r="F259" s="37" t="str">
        <f>IF(B258&lt;'Умови та класичний графік'!$J$14,E259-D259+1,"")</f>
        <v/>
      </c>
      <c r="G259" s="100" t="str">
        <f>IF(B258&lt;'Умови та класичний графік'!$J$14,J259+K259+L259,"")</f>
        <v/>
      </c>
      <c r="H259" s="101"/>
      <c r="I259" s="32" t="str">
        <f>IF(B258&lt;'Умови та класичний графік'!$J$14,I258-J259,"")</f>
        <v/>
      </c>
      <c r="J259" s="32" t="str">
        <f>IF(B258&lt;'Умови та класичний графік'!$J$14,J258,"")</f>
        <v/>
      </c>
      <c r="K259" s="32" t="str">
        <f>IF(B258&lt;'Умови та класичний графік'!$J$14,((I258*'Умови та класичний графік'!$J$22)/365)*F259,"")</f>
        <v/>
      </c>
      <c r="L259" s="30" t="str">
        <f>IF(B258&lt;'Умови та класичний графік'!$J$14,SUM(M259:V259),"")</f>
        <v/>
      </c>
      <c r="M259" s="38"/>
      <c r="N259" s="39"/>
      <c r="O259" s="39"/>
      <c r="P259" s="32"/>
      <c r="Q259" s="40"/>
      <c r="R259" s="40"/>
      <c r="S259" s="41"/>
      <c r="T259" s="41"/>
      <c r="U259" s="33"/>
      <c r="V259" s="41"/>
      <c r="W259" s="43" t="str">
        <f>IF(B258&lt;'Умови та класичний графік'!$J$14,XIRR($G$36:G259,$C$36:C259,0),"")</f>
        <v/>
      </c>
      <c r="X259" s="42"/>
      <c r="Y259" s="35"/>
    </row>
    <row r="260" spans="2:25" x14ac:dyDescent="0.2">
      <c r="B260" s="25">
        <v>224</v>
      </c>
      <c r="C260" s="36" t="str">
        <f>IF(B259&lt;'Умови та класичний графік'!$J$14,EDATE(C259,1),"")</f>
        <v/>
      </c>
      <c r="D260" s="36" t="str">
        <f>IF(B259&lt;'Умови та класичний графік'!$J$14,C259,"")</f>
        <v/>
      </c>
      <c r="E260" s="26" t="str">
        <f>IF(B259&lt;'Умови та класичний графік'!$J$14,C260-1,"")</f>
        <v/>
      </c>
      <c r="F260" s="37" t="str">
        <f>IF(B259&lt;'Умови та класичний графік'!$J$14,E260-D260+1,"")</f>
        <v/>
      </c>
      <c r="G260" s="100" t="str">
        <f>IF(B259&lt;'Умови та класичний графік'!$J$14,J260+K260+L260,"")</f>
        <v/>
      </c>
      <c r="H260" s="101"/>
      <c r="I260" s="32" t="str">
        <f>IF(B259&lt;'Умови та класичний графік'!$J$14,I259-J260,"")</f>
        <v/>
      </c>
      <c r="J260" s="32" t="str">
        <f>IF(B259&lt;'Умови та класичний графік'!$J$14,J259,"")</f>
        <v/>
      </c>
      <c r="K260" s="32" t="str">
        <f>IF(B259&lt;'Умови та класичний графік'!$J$14,((I259*'Умови та класичний графік'!$J$22)/365)*F260,"")</f>
        <v/>
      </c>
      <c r="L260" s="30" t="str">
        <f>IF(B259&lt;'Умови та класичний графік'!$J$14,SUM(M260:V260),"")</f>
        <v/>
      </c>
      <c r="M260" s="38"/>
      <c r="N260" s="39"/>
      <c r="O260" s="39"/>
      <c r="P260" s="32"/>
      <c r="Q260" s="40"/>
      <c r="R260" s="40"/>
      <c r="S260" s="41"/>
      <c r="T260" s="41"/>
      <c r="U260" s="41"/>
      <c r="V260" s="41"/>
      <c r="W260" s="43" t="str">
        <f>IF(B259&lt;'Умови та класичний графік'!$J$14,XIRR($G$36:G260,$C$36:C260,0),"")</f>
        <v/>
      </c>
      <c r="X260" s="42"/>
      <c r="Y260" s="35"/>
    </row>
    <row r="261" spans="2:25" x14ac:dyDescent="0.2">
      <c r="B261" s="25">
        <v>225</v>
      </c>
      <c r="C261" s="36" t="str">
        <f>IF(B260&lt;'Умови та класичний графік'!$J$14,EDATE(C260,1),"")</f>
        <v/>
      </c>
      <c r="D261" s="36" t="str">
        <f>IF(B260&lt;'Умови та класичний графік'!$J$14,C260,"")</f>
        <v/>
      </c>
      <c r="E261" s="26" t="str">
        <f>IF(B260&lt;'Умови та класичний графік'!$J$14,C261-1,"")</f>
        <v/>
      </c>
      <c r="F261" s="37" t="str">
        <f>IF(B260&lt;'Умови та класичний графік'!$J$14,E261-D261+1,"")</f>
        <v/>
      </c>
      <c r="G261" s="100" t="str">
        <f>IF(B260&lt;'Умови та класичний графік'!$J$14,J261+K261+L261,"")</f>
        <v/>
      </c>
      <c r="H261" s="101"/>
      <c r="I261" s="32" t="str">
        <f>IF(B260&lt;'Умови та класичний графік'!$J$14,I260-J261,"")</f>
        <v/>
      </c>
      <c r="J261" s="32" t="str">
        <f>IF(B260&lt;'Умови та класичний графік'!$J$14,J260,"")</f>
        <v/>
      </c>
      <c r="K261" s="32" t="str">
        <f>IF(B260&lt;'Умови та класичний графік'!$J$14,((I260*'Умови та класичний графік'!$J$22)/365)*F261,"")</f>
        <v/>
      </c>
      <c r="L261" s="30" t="str">
        <f>IF(B260&lt;'Умови та класичний графік'!$J$14,SUM(M261:V261),"")</f>
        <v/>
      </c>
      <c r="M261" s="38"/>
      <c r="N261" s="39"/>
      <c r="O261" s="39"/>
      <c r="P261" s="32"/>
      <c r="Q261" s="40"/>
      <c r="R261" s="40"/>
      <c r="S261" s="41"/>
      <c r="T261" s="41"/>
      <c r="U261" s="41"/>
      <c r="V261" s="41"/>
      <c r="W261" s="43" t="str">
        <f>IF(B260&lt;'Умови та класичний графік'!$J$14,XIRR($G$36:G261,$C$36:C261,0),"")</f>
        <v/>
      </c>
      <c r="X261" s="42"/>
      <c r="Y261" s="35"/>
    </row>
    <row r="262" spans="2:25" x14ac:dyDescent="0.2">
      <c r="B262" s="25">
        <v>226</v>
      </c>
      <c r="C262" s="36" t="str">
        <f>IF(B261&lt;'Умови та класичний графік'!$J$14,EDATE(C261,1),"")</f>
        <v/>
      </c>
      <c r="D262" s="36" t="str">
        <f>IF(B261&lt;'Умови та класичний графік'!$J$14,C261,"")</f>
        <v/>
      </c>
      <c r="E262" s="26" t="str">
        <f>IF(B261&lt;'Умови та класичний графік'!$J$14,C262-1,"")</f>
        <v/>
      </c>
      <c r="F262" s="37" t="str">
        <f>IF(B261&lt;'Умови та класичний графік'!$J$14,E262-D262+1,"")</f>
        <v/>
      </c>
      <c r="G262" s="100" t="str">
        <f>IF(B261&lt;'Умови та класичний графік'!$J$14,J262+K262+L262,"")</f>
        <v/>
      </c>
      <c r="H262" s="101"/>
      <c r="I262" s="32" t="str">
        <f>IF(B261&lt;'Умови та класичний графік'!$J$14,I261-J262,"")</f>
        <v/>
      </c>
      <c r="J262" s="32" t="str">
        <f>IF(B261&lt;'Умови та класичний графік'!$J$14,J261,"")</f>
        <v/>
      </c>
      <c r="K262" s="32" t="str">
        <f>IF(B261&lt;'Умови та класичний графік'!$J$14,((I261*'Умови та класичний графік'!$J$22)/365)*F262,"")</f>
        <v/>
      </c>
      <c r="L262" s="30" t="str">
        <f>IF(B261&lt;'Умови та класичний графік'!$J$14,SUM(M262:V262),"")</f>
        <v/>
      </c>
      <c r="M262" s="38"/>
      <c r="N262" s="39"/>
      <c r="O262" s="39"/>
      <c r="P262" s="32"/>
      <c r="Q262" s="40"/>
      <c r="R262" s="40"/>
      <c r="S262" s="41"/>
      <c r="T262" s="41"/>
      <c r="U262" s="41"/>
      <c r="V262" s="41"/>
      <c r="W262" s="43" t="str">
        <f>IF(B261&lt;'Умови та класичний графік'!$J$14,XIRR($G$36:G262,$C$36:C262,0),"")</f>
        <v/>
      </c>
      <c r="X262" s="42"/>
      <c r="Y262" s="35"/>
    </row>
    <row r="263" spans="2:25" x14ac:dyDescent="0.2">
      <c r="B263" s="25">
        <v>227</v>
      </c>
      <c r="C263" s="36" t="str">
        <f>IF(B262&lt;'Умови та класичний графік'!$J$14,EDATE(C262,1),"")</f>
        <v/>
      </c>
      <c r="D263" s="36" t="str">
        <f>IF(B262&lt;'Умови та класичний графік'!$J$14,C262,"")</f>
        <v/>
      </c>
      <c r="E263" s="26" t="str">
        <f>IF(B262&lt;'Умови та класичний графік'!$J$14,C263-1,"")</f>
        <v/>
      </c>
      <c r="F263" s="37" t="str">
        <f>IF(B262&lt;'Умови та класичний графік'!$J$14,E263-D263+1,"")</f>
        <v/>
      </c>
      <c r="G263" s="100" t="str">
        <f>IF(B262&lt;'Умови та класичний графік'!$J$14,J263+K263+L263,"")</f>
        <v/>
      </c>
      <c r="H263" s="101"/>
      <c r="I263" s="32" t="str">
        <f>IF(B262&lt;'Умови та класичний графік'!$J$14,I262-J263,"")</f>
        <v/>
      </c>
      <c r="J263" s="32" t="str">
        <f>IF(B262&lt;'Умови та класичний графік'!$J$14,J262,"")</f>
        <v/>
      </c>
      <c r="K263" s="32" t="str">
        <f>IF(B262&lt;'Умови та класичний графік'!$J$14,((I262*'Умови та класичний графік'!$J$22)/365)*F263,"")</f>
        <v/>
      </c>
      <c r="L263" s="30" t="str">
        <f>IF(B262&lt;'Умови та класичний графік'!$J$14,SUM(M263:V263),"")</f>
        <v/>
      </c>
      <c r="M263" s="38"/>
      <c r="N263" s="39"/>
      <c r="O263" s="39"/>
      <c r="P263" s="32"/>
      <c r="Q263" s="40"/>
      <c r="R263" s="40"/>
      <c r="S263" s="41"/>
      <c r="T263" s="41"/>
      <c r="U263" s="41"/>
      <c r="V263" s="41"/>
      <c r="W263" s="43" t="str">
        <f>IF(B262&lt;'Умови та класичний графік'!$J$14,XIRR($G$36:G263,$C$36:C263,0),"")</f>
        <v/>
      </c>
      <c r="X263" s="42"/>
      <c r="Y263" s="35"/>
    </row>
    <row r="264" spans="2:25" x14ac:dyDescent="0.2">
      <c r="B264" s="25">
        <v>228</v>
      </c>
      <c r="C264" s="36" t="str">
        <f>IF(B263&lt;'Умови та класичний графік'!$J$14,EDATE(C263,1),"")</f>
        <v/>
      </c>
      <c r="D264" s="36" t="str">
        <f>IF(B263&lt;'Умови та класичний графік'!$J$14,C263,"")</f>
        <v/>
      </c>
      <c r="E264" s="26" t="str">
        <f>IF(B263&lt;'Умови та класичний графік'!$J$14,C264-1,"")</f>
        <v/>
      </c>
      <c r="F264" s="37" t="str">
        <f>IF(B263&lt;'Умови та класичний графік'!$J$14,E264-D264+1,"")</f>
        <v/>
      </c>
      <c r="G264" s="100" t="str">
        <f>IF(B263&lt;'Умови та класичний графік'!$J$14,J264+K264+L264,"")</f>
        <v/>
      </c>
      <c r="H264" s="101"/>
      <c r="I264" s="32" t="str">
        <f>IF(B263&lt;'Умови та класичний графік'!$J$14,I263-J264,"")</f>
        <v/>
      </c>
      <c r="J264" s="32" t="str">
        <f>IF(B263&lt;'Умови та класичний графік'!$J$14,J263,"")</f>
        <v/>
      </c>
      <c r="K264" s="32" t="str">
        <f>IF(B263&lt;'Умови та класичний графік'!$J$14,((I263*'Умови та класичний графік'!$J$22)/365)*F264,"")</f>
        <v/>
      </c>
      <c r="L264" s="30" t="str">
        <f>IF(B263&lt;'Умови та класичний графік'!$J$14,SUM(M264:V264),"")</f>
        <v/>
      </c>
      <c r="M264" s="38"/>
      <c r="N264" s="39"/>
      <c r="O264" s="39"/>
      <c r="P264" s="32"/>
      <c r="Q264" s="40"/>
      <c r="R264" s="40"/>
      <c r="S264" s="41"/>
      <c r="T264" s="41"/>
      <c r="U264" s="33" t="str">
        <f>IF(B263&lt;'Умови та класичний графік'!$J$14,('Умови та класичний графік'!$J$15*$N$20)+(I264*$N$21),"")</f>
        <v/>
      </c>
      <c r="V264" s="41"/>
      <c r="W264" s="43" t="str">
        <f>IF(B263&lt;'Умови та класичний графік'!$J$14,XIRR($G$36:G264,$C$36:C264,0),"")</f>
        <v/>
      </c>
      <c r="X264" s="42"/>
      <c r="Y264" s="35"/>
    </row>
    <row r="265" spans="2:25" x14ac:dyDescent="0.2">
      <c r="B265" s="25">
        <v>229</v>
      </c>
      <c r="C265" s="36" t="str">
        <f>IF(B264&lt;'Умови та класичний графік'!$J$14,EDATE(C264,1),"")</f>
        <v/>
      </c>
      <c r="D265" s="36" t="str">
        <f>IF(B264&lt;'Умови та класичний графік'!$J$14,C264,"")</f>
        <v/>
      </c>
      <c r="E265" s="26" t="str">
        <f>IF(B264&lt;'Умови та класичний графік'!$J$14,C265-1,"")</f>
        <v/>
      </c>
      <c r="F265" s="37" t="str">
        <f>IF(B264&lt;'Умови та класичний графік'!$J$14,E265-D265+1,"")</f>
        <v/>
      </c>
      <c r="G265" s="100" t="str">
        <f>IF(B264&lt;'Умови та класичний графік'!$J$14,J265+K265+L265,"")</f>
        <v/>
      </c>
      <c r="H265" s="101"/>
      <c r="I265" s="32" t="str">
        <f>IF(B264&lt;'Умови та класичний графік'!$J$14,I264-J265,"")</f>
        <v/>
      </c>
      <c r="J265" s="32" t="str">
        <f>IF(B264&lt;'Умови та класичний графік'!$J$14,J264,"")</f>
        <v/>
      </c>
      <c r="K265" s="32" t="str">
        <f>IF(B264&lt;'Умови та класичний графік'!$J$14,((I264*'Умови та класичний графік'!$J$22)/365)*F265,"")</f>
        <v/>
      </c>
      <c r="L265" s="30" t="str">
        <f>IF(B264&lt;'Умови та класичний графік'!$J$14,SUM(M265:V265),"")</f>
        <v/>
      </c>
      <c r="M265" s="38"/>
      <c r="N265" s="39"/>
      <c r="O265" s="39"/>
      <c r="P265" s="32"/>
      <c r="Q265" s="40"/>
      <c r="R265" s="40"/>
      <c r="S265" s="41"/>
      <c r="T265" s="41"/>
      <c r="U265" s="41"/>
      <c r="V265" s="41"/>
      <c r="W265" s="43" t="str">
        <f>IF(B264&lt;'Умови та класичний графік'!$J$14,XIRR($G$36:G265,$C$36:C265,0),"")</f>
        <v/>
      </c>
      <c r="X265" s="42"/>
      <c r="Y265" s="35"/>
    </row>
    <row r="266" spans="2:25" x14ac:dyDescent="0.2">
      <c r="B266" s="25">
        <v>230</v>
      </c>
      <c r="C266" s="36" t="str">
        <f>IF(B265&lt;'Умови та класичний графік'!$J$14,EDATE(C265,1),"")</f>
        <v/>
      </c>
      <c r="D266" s="36" t="str">
        <f>IF(B265&lt;'Умови та класичний графік'!$J$14,C265,"")</f>
        <v/>
      </c>
      <c r="E266" s="26" t="str">
        <f>IF(B265&lt;'Умови та класичний графік'!$J$14,C266-1,"")</f>
        <v/>
      </c>
      <c r="F266" s="37" t="str">
        <f>IF(B265&lt;'Умови та класичний графік'!$J$14,E266-D266+1,"")</f>
        <v/>
      </c>
      <c r="G266" s="100" t="str">
        <f>IF(B265&lt;'Умови та класичний графік'!$J$14,J266+K266+L266,"")</f>
        <v/>
      </c>
      <c r="H266" s="101"/>
      <c r="I266" s="32" t="str">
        <f>IF(B265&lt;'Умови та класичний графік'!$J$14,I265-J266,"")</f>
        <v/>
      </c>
      <c r="J266" s="32" t="str">
        <f>IF(B265&lt;'Умови та класичний графік'!$J$14,J265,"")</f>
        <v/>
      </c>
      <c r="K266" s="32" t="str">
        <f>IF(B265&lt;'Умови та класичний графік'!$J$14,((I265*'Умови та класичний графік'!$J$22)/365)*F266,"")</f>
        <v/>
      </c>
      <c r="L266" s="30" t="str">
        <f>IF(B265&lt;'Умови та класичний графік'!$J$14,SUM(M266:V266),"")</f>
        <v/>
      </c>
      <c r="M266" s="38"/>
      <c r="N266" s="39"/>
      <c r="O266" s="39"/>
      <c r="P266" s="32"/>
      <c r="Q266" s="40"/>
      <c r="R266" s="40"/>
      <c r="S266" s="41"/>
      <c r="T266" s="41"/>
      <c r="U266" s="41"/>
      <c r="V266" s="41"/>
      <c r="W266" s="43" t="str">
        <f>IF(B265&lt;'Умови та класичний графік'!$J$14,XIRR($G$36:G266,$C$36:C266,0),"")</f>
        <v/>
      </c>
      <c r="X266" s="42"/>
      <c r="Y266" s="35"/>
    </row>
    <row r="267" spans="2:25" x14ac:dyDescent="0.2">
      <c r="B267" s="25">
        <v>231</v>
      </c>
      <c r="C267" s="36" t="str">
        <f>IF(B266&lt;'Умови та класичний графік'!$J$14,EDATE(C266,1),"")</f>
        <v/>
      </c>
      <c r="D267" s="36" t="str">
        <f>IF(B266&lt;'Умови та класичний графік'!$J$14,C266,"")</f>
        <v/>
      </c>
      <c r="E267" s="26" t="str">
        <f>IF(B266&lt;'Умови та класичний графік'!$J$14,C267-1,"")</f>
        <v/>
      </c>
      <c r="F267" s="37" t="str">
        <f>IF(B266&lt;'Умови та класичний графік'!$J$14,E267-D267+1,"")</f>
        <v/>
      </c>
      <c r="G267" s="100" t="str">
        <f>IF(B266&lt;'Умови та класичний графік'!$J$14,J267+K267+L267,"")</f>
        <v/>
      </c>
      <c r="H267" s="101"/>
      <c r="I267" s="32" t="str">
        <f>IF(B266&lt;'Умови та класичний графік'!$J$14,I266-J267,"")</f>
        <v/>
      </c>
      <c r="J267" s="32" t="str">
        <f>IF(B266&lt;'Умови та класичний графік'!$J$14,J266,"")</f>
        <v/>
      </c>
      <c r="K267" s="32" t="str">
        <f>IF(B266&lt;'Умови та класичний графік'!$J$14,((I266*'Умови та класичний графік'!$J$22)/365)*F267,"")</f>
        <v/>
      </c>
      <c r="L267" s="30" t="str">
        <f>IF(B266&lt;'Умови та класичний графік'!$J$14,SUM(M267:V267),"")</f>
        <v/>
      </c>
      <c r="M267" s="38"/>
      <c r="N267" s="39"/>
      <c r="O267" s="39"/>
      <c r="P267" s="32"/>
      <c r="Q267" s="40"/>
      <c r="R267" s="40"/>
      <c r="S267" s="41"/>
      <c r="T267" s="41"/>
      <c r="U267" s="41"/>
      <c r="V267" s="41"/>
      <c r="W267" s="43" t="str">
        <f>IF(B266&lt;'Умови та класичний графік'!$J$14,XIRR($G$36:G267,$C$36:C267,0),"")</f>
        <v/>
      </c>
      <c r="X267" s="42"/>
      <c r="Y267" s="35"/>
    </row>
    <row r="268" spans="2:25" x14ac:dyDescent="0.2">
      <c r="B268" s="25">
        <v>232</v>
      </c>
      <c r="C268" s="36" t="str">
        <f>IF(B267&lt;'Умови та класичний графік'!$J$14,EDATE(C267,1),"")</f>
        <v/>
      </c>
      <c r="D268" s="36" t="str">
        <f>IF(B267&lt;'Умови та класичний графік'!$J$14,C267,"")</f>
        <v/>
      </c>
      <c r="E268" s="26" t="str">
        <f>IF(B267&lt;'Умови та класичний графік'!$J$14,C268-1,"")</f>
        <v/>
      </c>
      <c r="F268" s="37" t="str">
        <f>IF(B267&lt;'Умови та класичний графік'!$J$14,E268-D268+1,"")</f>
        <v/>
      </c>
      <c r="G268" s="100" t="str">
        <f>IF(B267&lt;'Умови та класичний графік'!$J$14,J268+K268+L268,"")</f>
        <v/>
      </c>
      <c r="H268" s="101"/>
      <c r="I268" s="32" t="str">
        <f>IF(B267&lt;'Умови та класичний графік'!$J$14,I267-J268,"")</f>
        <v/>
      </c>
      <c r="J268" s="32" t="str">
        <f>IF(B267&lt;'Умови та класичний графік'!$J$14,J267,"")</f>
        <v/>
      </c>
      <c r="K268" s="32" t="str">
        <f>IF(B267&lt;'Умови та класичний графік'!$J$14,((I267*'Умови та класичний графік'!$J$22)/365)*F268,"")</f>
        <v/>
      </c>
      <c r="L268" s="30" t="str">
        <f>IF(B267&lt;'Умови та класичний графік'!$J$14,SUM(M268:V268),"")</f>
        <v/>
      </c>
      <c r="M268" s="38"/>
      <c r="N268" s="39"/>
      <c r="O268" s="39"/>
      <c r="P268" s="32"/>
      <c r="Q268" s="40"/>
      <c r="R268" s="40"/>
      <c r="S268" s="41"/>
      <c r="T268" s="41"/>
      <c r="U268" s="41"/>
      <c r="V268" s="41"/>
      <c r="W268" s="43" t="str">
        <f>IF(B267&lt;'Умови та класичний графік'!$J$14,XIRR($G$36:G268,$C$36:C268,0),"")</f>
        <v/>
      </c>
      <c r="X268" s="42"/>
      <c r="Y268" s="35"/>
    </row>
    <row r="269" spans="2:25" x14ac:dyDescent="0.2">
      <c r="B269" s="47">
        <v>233</v>
      </c>
      <c r="C269" s="36" t="str">
        <f>IF(B268&lt;'Умови та класичний графік'!$J$14,EDATE(C268,1),"")</f>
        <v/>
      </c>
      <c r="D269" s="36" t="str">
        <f>IF(B268&lt;'Умови та класичний графік'!$J$14,C268,"")</f>
        <v/>
      </c>
      <c r="E269" s="26" t="str">
        <f>IF(B268&lt;'Умови та класичний графік'!$J$14,C269-1,"")</f>
        <v/>
      </c>
      <c r="F269" s="37" t="str">
        <f>IF(B268&lt;'Умови та класичний графік'!$J$14,E269-D269+1,"")</f>
        <v/>
      </c>
      <c r="G269" s="100" t="str">
        <f>IF(B268&lt;'Умови та класичний графік'!$J$14,J269+K269+L269,"")</f>
        <v/>
      </c>
      <c r="H269" s="101"/>
      <c r="I269" s="32" t="str">
        <f>IF(B268&lt;'Умови та класичний графік'!$J$14,I268-J269,"")</f>
        <v/>
      </c>
      <c r="J269" s="32" t="str">
        <f>IF(B268&lt;'Умови та класичний графік'!$J$14,J268,"")</f>
        <v/>
      </c>
      <c r="K269" s="32" t="str">
        <f>IF(B268&lt;'Умови та класичний графік'!$J$14,((I268*'Умови та класичний графік'!$J$22)/365)*F269,"")</f>
        <v/>
      </c>
      <c r="L269" s="30" t="str">
        <f>IF(B268&lt;'Умови та класичний графік'!$J$14,SUM(M269:V269),"")</f>
        <v/>
      </c>
      <c r="M269" s="38"/>
      <c r="N269" s="39"/>
      <c r="O269" s="39"/>
      <c r="P269" s="48"/>
      <c r="Q269" s="40"/>
      <c r="R269" s="40"/>
      <c r="S269" s="41"/>
      <c r="T269" s="41"/>
      <c r="U269" s="41"/>
      <c r="V269" s="41"/>
      <c r="W269" s="43" t="str">
        <f>IF(B268&lt;'Умови та класичний графік'!$J$14,XIRR($G$36:G269,$C$36:C269,0),"")</f>
        <v/>
      </c>
      <c r="X269" s="42"/>
      <c r="Y269" s="35"/>
    </row>
    <row r="270" spans="2:25" x14ac:dyDescent="0.2">
      <c r="B270" s="47">
        <v>234</v>
      </c>
      <c r="C270" s="36" t="str">
        <f>IF(B269&lt;'Умови та класичний графік'!$J$14,EDATE(C269,1),"")</f>
        <v/>
      </c>
      <c r="D270" s="36" t="str">
        <f>IF(B269&lt;'Умови та класичний графік'!$J$14,C269,"")</f>
        <v/>
      </c>
      <c r="E270" s="26" t="str">
        <f>IF(B269&lt;'Умови та класичний графік'!$J$14,C270-1,"")</f>
        <v/>
      </c>
      <c r="F270" s="37" t="str">
        <f>IF(B269&lt;'Умови та класичний графік'!$J$14,E270-D270+1,"")</f>
        <v/>
      </c>
      <c r="G270" s="100" t="str">
        <f>IF(B269&lt;'Умови та класичний графік'!$J$14,J270+K270+L270,"")</f>
        <v/>
      </c>
      <c r="H270" s="101"/>
      <c r="I270" s="32" t="str">
        <f>IF(B269&lt;'Умови та класичний графік'!$J$14,I269-J270,"")</f>
        <v/>
      </c>
      <c r="J270" s="32" t="str">
        <f>IF(B269&lt;'Умови та класичний графік'!$J$14,J269,"")</f>
        <v/>
      </c>
      <c r="K270" s="32" t="str">
        <f>IF(B269&lt;'Умови та класичний графік'!$J$14,((I269*'Умови та класичний графік'!$J$22)/365)*F270,"")</f>
        <v/>
      </c>
      <c r="L270" s="30" t="str">
        <f>IF(B269&lt;'Умови та класичний графік'!$J$14,SUM(M270:V270),"")</f>
        <v/>
      </c>
      <c r="M270" s="38"/>
      <c r="N270" s="39"/>
      <c r="O270" s="39"/>
      <c r="P270" s="48"/>
      <c r="Q270" s="40"/>
      <c r="R270" s="40"/>
      <c r="S270" s="41"/>
      <c r="T270" s="41"/>
      <c r="U270" s="41"/>
      <c r="V270" s="41"/>
      <c r="W270" s="43" t="str">
        <f>IF(B269&lt;'Умови та класичний графік'!$J$14,XIRR($G$36:G270,$C$36:C270,0),"")</f>
        <v/>
      </c>
      <c r="X270" s="42"/>
      <c r="Y270" s="35"/>
    </row>
    <row r="271" spans="2:25" x14ac:dyDescent="0.2">
      <c r="B271" s="47">
        <v>235</v>
      </c>
      <c r="C271" s="36" t="str">
        <f>IF(B270&lt;'Умови та класичний графік'!$J$14,EDATE(C270,1),"")</f>
        <v/>
      </c>
      <c r="D271" s="36" t="str">
        <f>IF(B270&lt;'Умови та класичний графік'!$J$14,C270,"")</f>
        <v/>
      </c>
      <c r="E271" s="26" t="str">
        <f>IF(B270&lt;'Умови та класичний графік'!$J$14,C271-1,"")</f>
        <v/>
      </c>
      <c r="F271" s="37" t="str">
        <f>IF(B270&lt;'Умови та класичний графік'!$J$14,E271-D271+1,"")</f>
        <v/>
      </c>
      <c r="G271" s="100" t="str">
        <f>IF(B270&lt;'Умови та класичний графік'!$J$14,J271+K271+L271,"")</f>
        <v/>
      </c>
      <c r="H271" s="101"/>
      <c r="I271" s="32" t="str">
        <f>IF(B270&lt;'Умови та класичний графік'!$J$14,I270-J271,"")</f>
        <v/>
      </c>
      <c r="J271" s="32" t="str">
        <f>IF(B270&lt;'Умови та класичний графік'!$J$14,J270,"")</f>
        <v/>
      </c>
      <c r="K271" s="32" t="str">
        <f>IF(B270&lt;'Умови та класичний графік'!$J$14,((I270*'Умови та класичний графік'!$J$22)/365)*F271,"")</f>
        <v/>
      </c>
      <c r="L271" s="30" t="str">
        <f>IF(B270&lt;'Умови та класичний графік'!$J$14,SUM(M271:V271),"")</f>
        <v/>
      </c>
      <c r="M271" s="38"/>
      <c r="N271" s="39"/>
      <c r="O271" s="39"/>
      <c r="P271" s="48"/>
      <c r="Q271" s="40"/>
      <c r="R271" s="40"/>
      <c r="S271" s="41"/>
      <c r="T271" s="41"/>
      <c r="U271" s="33"/>
      <c r="V271" s="41"/>
      <c r="W271" s="43" t="str">
        <f>IF(B270&lt;'Умови та класичний графік'!$J$14,XIRR($G$36:G271,$C$36:C271,0),"")</f>
        <v/>
      </c>
      <c r="X271" s="42"/>
      <c r="Y271" s="35"/>
    </row>
    <row r="272" spans="2:25" x14ac:dyDescent="0.2">
      <c r="B272" s="47">
        <v>236</v>
      </c>
      <c r="C272" s="36" t="str">
        <f>IF(B271&lt;'Умови та класичний графік'!$J$14,EDATE(C271,1),"")</f>
        <v/>
      </c>
      <c r="D272" s="36" t="str">
        <f>IF(B271&lt;'Умови та класичний графік'!$J$14,C271,"")</f>
        <v/>
      </c>
      <c r="E272" s="26" t="str">
        <f>IF(B271&lt;'Умови та класичний графік'!$J$14,C272-1,"")</f>
        <v/>
      </c>
      <c r="F272" s="37" t="str">
        <f>IF(B271&lt;'Умови та класичний графік'!$J$14,E272-D272+1,"")</f>
        <v/>
      </c>
      <c r="G272" s="100" t="str">
        <f>IF(B271&lt;'Умови та класичний графік'!$J$14,J272+K272+L272,"")</f>
        <v/>
      </c>
      <c r="H272" s="101"/>
      <c r="I272" s="32" t="str">
        <f>IF(B271&lt;'Умови та класичний графік'!$J$14,I271-J272,"")</f>
        <v/>
      </c>
      <c r="J272" s="32" t="str">
        <f>IF(B271&lt;'Умови та класичний графік'!$J$14,J271,"")</f>
        <v/>
      </c>
      <c r="K272" s="32" t="str">
        <f>IF(B271&lt;'Умови та класичний графік'!$J$14,((I271*'Умови та класичний графік'!$J$22)/365)*F272,"")</f>
        <v/>
      </c>
      <c r="L272" s="30" t="str">
        <f>IF(B271&lt;'Умови та класичний графік'!$J$14,SUM(M272:V272),"")</f>
        <v/>
      </c>
      <c r="M272" s="38"/>
      <c r="N272" s="39"/>
      <c r="O272" s="39"/>
      <c r="P272" s="48"/>
      <c r="Q272" s="40"/>
      <c r="R272" s="40"/>
      <c r="S272" s="41"/>
      <c r="T272" s="41"/>
      <c r="U272" s="41"/>
      <c r="V272" s="41"/>
      <c r="W272" s="43" t="str">
        <f>IF(B271&lt;'Умови та класичний графік'!$J$14,XIRR($G$36:G272,$C$36:C272,0),"")</f>
        <v/>
      </c>
      <c r="X272" s="42"/>
      <c r="Y272" s="35"/>
    </row>
    <row r="273" spans="2:25" x14ac:dyDescent="0.2">
      <c r="B273" s="47">
        <v>237</v>
      </c>
      <c r="C273" s="36" t="str">
        <f>IF(B272&lt;'Умови та класичний графік'!$J$14,EDATE(C272,1),"")</f>
        <v/>
      </c>
      <c r="D273" s="36" t="str">
        <f>IF(B272&lt;'Умови та класичний графік'!$J$14,C272,"")</f>
        <v/>
      </c>
      <c r="E273" s="26" t="str">
        <f>IF(B272&lt;'Умови та класичний графік'!$J$14,C273-1,"")</f>
        <v/>
      </c>
      <c r="F273" s="37" t="str">
        <f>IF(B272&lt;'Умови та класичний графік'!$J$14,E273-D273+1,"")</f>
        <v/>
      </c>
      <c r="G273" s="100" t="str">
        <f>IF(B272&lt;'Умови та класичний графік'!$J$14,J273+K273+L273,"")</f>
        <v/>
      </c>
      <c r="H273" s="101"/>
      <c r="I273" s="32" t="str">
        <f>IF(B272&lt;'Умови та класичний графік'!$J$14,I272-J273,"")</f>
        <v/>
      </c>
      <c r="J273" s="32" t="str">
        <f>IF(B272&lt;'Умови та класичний графік'!$J$14,J272,"")</f>
        <v/>
      </c>
      <c r="K273" s="32" t="str">
        <f>IF(B272&lt;'Умови та класичний графік'!$J$14,((I272*'Умови та класичний графік'!$J$22)/365)*F273,"")</f>
        <v/>
      </c>
      <c r="L273" s="30" t="str">
        <f>IF(B272&lt;'Умови та класичний графік'!$J$14,SUM(M273:V273),"")</f>
        <v/>
      </c>
      <c r="M273" s="38"/>
      <c r="N273" s="39"/>
      <c r="O273" s="39"/>
      <c r="P273" s="48"/>
      <c r="Q273" s="40"/>
      <c r="R273" s="40"/>
      <c r="S273" s="41"/>
      <c r="T273" s="41"/>
      <c r="U273" s="41"/>
      <c r="V273" s="41"/>
      <c r="W273" s="43" t="str">
        <f>IF(B272&lt;'Умови та класичний графік'!$J$14,XIRR($G$36:G273,$C$36:C273,0),"")</f>
        <v/>
      </c>
      <c r="X273" s="42"/>
      <c r="Y273" s="35"/>
    </row>
    <row r="274" spans="2:25" x14ac:dyDescent="0.2">
      <c r="B274" s="47">
        <v>238</v>
      </c>
      <c r="C274" s="36" t="str">
        <f>IF(B273&lt;'Умови та класичний графік'!$J$14,EDATE(C273,1),"")</f>
        <v/>
      </c>
      <c r="D274" s="36" t="str">
        <f>IF(B273&lt;'Умови та класичний графік'!$J$14,C273,"")</f>
        <v/>
      </c>
      <c r="E274" s="26" t="str">
        <f>IF(B273&lt;'Умови та класичний графік'!$J$14,C274-1,"")</f>
        <v/>
      </c>
      <c r="F274" s="37" t="str">
        <f>IF(B273&lt;'Умови та класичний графік'!$J$14,E274-D274+1,"")</f>
        <v/>
      </c>
      <c r="G274" s="100" t="str">
        <f>IF(B273&lt;'Умови та класичний графік'!$J$14,J274+K274+L274,"")</f>
        <v/>
      </c>
      <c r="H274" s="101"/>
      <c r="I274" s="32" t="str">
        <f>IF(B273&lt;'Умови та класичний графік'!$J$14,I273-J274,"")</f>
        <v/>
      </c>
      <c r="J274" s="32" t="str">
        <f>IF(B273&lt;'Умови та класичний графік'!$J$14,J273,"")</f>
        <v/>
      </c>
      <c r="K274" s="32" t="str">
        <f>IF(B273&lt;'Умови та класичний графік'!$J$14,((I273*'Умови та класичний графік'!$J$22)/365)*F274,"")</f>
        <v/>
      </c>
      <c r="L274" s="30" t="str">
        <f>IF(B273&lt;'Умови та класичний графік'!$J$14,SUM(M274:V274),"")</f>
        <v/>
      </c>
      <c r="M274" s="38"/>
      <c r="N274" s="39"/>
      <c r="O274" s="39"/>
      <c r="P274" s="48"/>
      <c r="Q274" s="40"/>
      <c r="R274" s="40"/>
      <c r="S274" s="41"/>
      <c r="T274" s="41"/>
      <c r="U274" s="41"/>
      <c r="V274" s="41"/>
      <c r="W274" s="43" t="str">
        <f>IF(B273&lt;'Умови та класичний графік'!$J$14,XIRR($G$36:G274,$C$36:C274,0),"")</f>
        <v/>
      </c>
      <c r="X274" s="49"/>
      <c r="Y274" s="35"/>
    </row>
    <row r="275" spans="2:25" x14ac:dyDescent="0.2">
      <c r="B275" s="47">
        <v>239</v>
      </c>
      <c r="C275" s="36" t="str">
        <f>IF(B274&lt;'Умови та класичний графік'!$J$14,EDATE(C274,1),"")</f>
        <v/>
      </c>
      <c r="D275" s="36" t="str">
        <f>IF(B274&lt;'Умови та класичний графік'!$J$14,C274,"")</f>
        <v/>
      </c>
      <c r="E275" s="26" t="str">
        <f>IF(B274&lt;'Умови та класичний графік'!$J$14,C275-1,"")</f>
        <v/>
      </c>
      <c r="F275" s="37" t="str">
        <f>IF(B274&lt;'Умови та класичний графік'!$J$14,E275-D275+1,"")</f>
        <v/>
      </c>
      <c r="G275" s="100" t="str">
        <f>IF(B274&lt;'Умови та класичний графік'!$J$14,J275+K275+L275,"")</f>
        <v/>
      </c>
      <c r="H275" s="101"/>
      <c r="I275" s="32" t="str">
        <f>IF(B274&lt;'Умови та класичний графік'!$J$14,I274-J275,"")</f>
        <v/>
      </c>
      <c r="J275" s="32" t="str">
        <f>IF(B274&lt;'Умови та класичний графік'!$J$14,J274,"")</f>
        <v/>
      </c>
      <c r="K275" s="32" t="str">
        <f>IF(B274&lt;'Умови та класичний графік'!$J$14,((I274*'Умови та класичний графік'!$J$22)/365)*F275,"")</f>
        <v/>
      </c>
      <c r="L275" s="30" t="str">
        <f>IF(B274&lt;'Умови та класичний графік'!$J$14,SUM(M275:V275),"")</f>
        <v/>
      </c>
      <c r="M275" s="38"/>
      <c r="N275" s="39"/>
      <c r="O275" s="39"/>
      <c r="P275" s="48"/>
      <c r="Q275" s="40"/>
      <c r="R275" s="40"/>
      <c r="S275" s="41"/>
      <c r="T275" s="41"/>
      <c r="U275" s="41"/>
      <c r="V275" s="41"/>
      <c r="W275" s="43" t="str">
        <f>IF(B274&lt;'Умови та класичний графік'!$J$14,XIRR($G$36:G275,$C$36:C275,0),"")</f>
        <v/>
      </c>
      <c r="X275" s="49"/>
      <c r="Y275" s="35"/>
    </row>
    <row r="276" spans="2:25" x14ac:dyDescent="0.2">
      <c r="B276" s="47">
        <v>240</v>
      </c>
      <c r="C276" s="36" t="str">
        <f>IF(B275&lt;'Умови та класичний графік'!$J$14,EDATE(C275,1),"")</f>
        <v/>
      </c>
      <c r="D276" s="36" t="str">
        <f>IF(B275&lt;'Умови та класичний графік'!$J$14,C275,"")</f>
        <v/>
      </c>
      <c r="E276" s="26" t="str">
        <f>IF(B275&lt;'Умови та класичний графік'!$J$14,C276-1,"")</f>
        <v/>
      </c>
      <c r="F276" s="37" t="str">
        <f>IF(B275&lt;'Умови та класичний графік'!$J$14,E276-D276+1,"")</f>
        <v/>
      </c>
      <c r="G276" s="100" t="str">
        <f>IF(B275&lt;'Умови та класичний графік'!$J$14,J276+K276+L276,"")</f>
        <v/>
      </c>
      <c r="H276" s="101"/>
      <c r="I276" s="32" t="str">
        <f>IF(B275&lt;'Умови та класичний графік'!$J$14,I275-J276,"")</f>
        <v/>
      </c>
      <c r="J276" s="32" t="str">
        <f>IF(B275&lt;'Умови та класичний графік'!$J$14,J275,"")</f>
        <v/>
      </c>
      <c r="K276" s="32" t="str">
        <f>IF(B275&lt;'Умови та класичний графік'!$J$14,((I275*'Умови та класичний графік'!$J$22)/365)*F276,"")</f>
        <v/>
      </c>
      <c r="L276" s="30" t="str">
        <f>IF(B275&lt;'Умови та класичний графік'!$J$14,SUM(M276:V276),"")</f>
        <v/>
      </c>
      <c r="M276" s="38"/>
      <c r="N276" s="39"/>
      <c r="O276" s="39"/>
      <c r="P276" s="48"/>
      <c r="Q276" s="40"/>
      <c r="R276" s="40"/>
      <c r="S276" s="41"/>
      <c r="T276" s="41"/>
      <c r="U276" s="33"/>
      <c r="V276" s="41"/>
      <c r="W276" s="43" t="str">
        <f>IF(B275&lt;'Умови та класичний графік'!$J$14,XIRR($G$36:G276,$C$36:C276,0),"")</f>
        <v/>
      </c>
      <c r="X276" s="49"/>
      <c r="Y276" s="35"/>
    </row>
    <row r="277" spans="2:25" x14ac:dyDescent="0.2">
      <c r="B277" s="25"/>
      <c r="C277" s="128" t="s">
        <v>25</v>
      </c>
      <c r="D277" s="128"/>
      <c r="E277" s="128"/>
      <c r="F277" s="128"/>
      <c r="G277" s="150">
        <f>SUM(G37:H276)</f>
        <v>55964.726027397257</v>
      </c>
      <c r="H277" s="151"/>
      <c r="I277" s="50" t="s">
        <v>24</v>
      </c>
      <c r="J277" s="50">
        <f>SUM(J37:J276)</f>
        <v>49999.999999999993</v>
      </c>
      <c r="K277" s="50">
        <f t="shared" ref="K277" si="4">SUM(K36:K276)</f>
        <v>5664.7260273972597</v>
      </c>
      <c r="L277" s="51">
        <f>SUM(L36:L276)</f>
        <v>7900</v>
      </c>
      <c r="M277" s="52">
        <f t="shared" ref="M277:V277" si="5">SUM(M36:M276)</f>
        <v>0</v>
      </c>
      <c r="N277" s="50">
        <f t="shared" si="5"/>
        <v>150</v>
      </c>
      <c r="O277" s="50">
        <f t="shared" si="5"/>
        <v>750</v>
      </c>
      <c r="P277" s="50">
        <f t="shared" si="5"/>
        <v>0</v>
      </c>
      <c r="Q277" s="50">
        <f t="shared" si="5"/>
        <v>0</v>
      </c>
      <c r="R277" s="50">
        <f t="shared" si="5"/>
        <v>0</v>
      </c>
      <c r="S277" s="53">
        <f t="shared" si="5"/>
        <v>6100</v>
      </c>
      <c r="T277" s="53">
        <f t="shared" si="5"/>
        <v>0</v>
      </c>
      <c r="U277" s="53">
        <f t="shared" si="5"/>
        <v>750</v>
      </c>
      <c r="V277" s="53">
        <f t="shared" si="5"/>
        <v>150</v>
      </c>
      <c r="W277" s="43" t="str">
        <f>IF(B276&lt;'Умови та класичний графік'!$J$14,XIRR($G$36:G277,$C$36:C277,0),"")</f>
        <v/>
      </c>
      <c r="X277" s="50">
        <f>K277+L277</f>
        <v>13564.726027397261</v>
      </c>
      <c r="Y277" s="54">
        <f>X277+'Умови та класичний графік'!J13</f>
        <v>63564.726027397264</v>
      </c>
    </row>
    <row r="278" spans="2:25" s="57" customFormat="1" ht="13.7" customHeight="1" x14ac:dyDescent="0.2">
      <c r="B278" s="55"/>
      <c r="C278" s="149"/>
      <c r="D278" s="149"/>
      <c r="E278" s="149"/>
      <c r="F278" s="149"/>
      <c r="G278" s="149"/>
      <c r="H278" s="149"/>
      <c r="I278" s="149"/>
      <c r="J278" s="149"/>
      <c r="K278" s="149"/>
      <c r="L278" s="149"/>
      <c r="M278" s="149"/>
      <c r="N278" s="149"/>
      <c r="O278" s="149"/>
      <c r="P278" s="149"/>
      <c r="Q278" s="149"/>
      <c r="R278" s="149"/>
      <c r="S278" s="149"/>
      <c r="T278" s="149"/>
      <c r="U278" s="9"/>
      <c r="V278" s="56"/>
    </row>
    <row r="279" spans="2:25" s="57" customFormat="1" x14ac:dyDescent="0.2">
      <c r="B279" s="55"/>
      <c r="C279" s="149"/>
      <c r="D279" s="149"/>
      <c r="E279" s="149"/>
      <c r="F279" s="149"/>
      <c r="G279" s="149"/>
      <c r="H279" s="149"/>
      <c r="I279" s="149"/>
      <c r="J279" s="149"/>
      <c r="K279" s="149"/>
      <c r="L279" s="149"/>
      <c r="M279" s="149"/>
      <c r="N279" s="149"/>
      <c r="O279" s="149"/>
      <c r="P279" s="149"/>
      <c r="Q279" s="149"/>
      <c r="R279" s="149"/>
      <c r="S279" s="149"/>
      <c r="T279" s="149"/>
      <c r="U279" s="9"/>
      <c r="V279" s="56"/>
    </row>
  </sheetData>
  <protectedRanges>
    <protectedRange sqref="J13:K15" name="Параметри кредиту_1"/>
  </protectedRanges>
  <autoFilter ref="B35:X279" xr:uid="{9F976E4A-E8F9-4CCB-89B6-352916A89167}">
    <filterColumn colId="5" showButton="0"/>
  </autoFilter>
  <mergeCells count="316">
    <mergeCell ref="B3:M6"/>
    <mergeCell ref="B9:M9"/>
    <mergeCell ref="Y31:Y34"/>
    <mergeCell ref="C278:T278"/>
    <mergeCell ref="C279:T279"/>
    <mergeCell ref="G268:H268"/>
    <mergeCell ref="G269:H269"/>
    <mergeCell ref="G270:H270"/>
    <mergeCell ref="G261:H261"/>
    <mergeCell ref="C277:F277"/>
    <mergeCell ref="G277:H277"/>
    <mergeCell ref="G271:H271"/>
    <mergeCell ref="G272:H272"/>
    <mergeCell ref="G273:H273"/>
    <mergeCell ref="G274:H274"/>
    <mergeCell ref="G275:H275"/>
    <mergeCell ref="G262:H262"/>
    <mergeCell ref="G263:H263"/>
    <mergeCell ref="G264:H264"/>
    <mergeCell ref="G265:H265"/>
    <mergeCell ref="G276:H276"/>
    <mergeCell ref="G259:H259"/>
    <mergeCell ref="G260:H260"/>
    <mergeCell ref="G64:H64"/>
    <mergeCell ref="G65:H65"/>
    <mergeCell ref="G66:H66"/>
    <mergeCell ref="G254:H254"/>
    <mergeCell ref="G255:H255"/>
    <mergeCell ref="G266:H266"/>
    <mergeCell ref="G267:H267"/>
    <mergeCell ref="G75:H75"/>
    <mergeCell ref="G256:H256"/>
    <mergeCell ref="G257:H257"/>
    <mergeCell ref="G258:H258"/>
    <mergeCell ref="G76:H76"/>
    <mergeCell ref="G77:H77"/>
    <mergeCell ref="G78:H78"/>
    <mergeCell ref="G79:H79"/>
    <mergeCell ref="G80:H80"/>
    <mergeCell ref="G81:H81"/>
    <mergeCell ref="G67:H67"/>
    <mergeCell ref="G68:H68"/>
    <mergeCell ref="G69:H69"/>
    <mergeCell ref="G70:H70"/>
    <mergeCell ref="G71:H71"/>
    <mergeCell ref="G72:H72"/>
    <mergeCell ref="G73:H73"/>
    <mergeCell ref="G74:H74"/>
    <mergeCell ref="G35:H35"/>
    <mergeCell ref="T10:U10"/>
    <mergeCell ref="X31:X34"/>
    <mergeCell ref="B31:B34"/>
    <mergeCell ref="C31:C34"/>
    <mergeCell ref="F31:F34"/>
    <mergeCell ref="G31:H34"/>
    <mergeCell ref="D31:E33"/>
    <mergeCell ref="C8:E8"/>
    <mergeCell ref="F8:G8"/>
    <mergeCell ref="K32:K34"/>
    <mergeCell ref="G20:I20"/>
    <mergeCell ref="J31:V31"/>
    <mergeCell ref="J32:J34"/>
    <mergeCell ref="M32:V32"/>
    <mergeCell ref="M33:P33"/>
    <mergeCell ref="Q33:R33"/>
    <mergeCell ref="S33:V33"/>
    <mergeCell ref="I31:I34"/>
    <mergeCell ref="G28:N28"/>
    <mergeCell ref="G27:N27"/>
    <mergeCell ref="G26:N26"/>
    <mergeCell ref="G14:I14"/>
    <mergeCell ref="G15:I15"/>
    <mergeCell ref="W31:W34"/>
    <mergeCell ref="C7:E7"/>
    <mergeCell ref="F7:G7"/>
    <mergeCell ref="J20:K20"/>
    <mergeCell ref="J21:K21"/>
    <mergeCell ref="G21:I21"/>
    <mergeCell ref="G23:J23"/>
    <mergeCell ref="G29:N29"/>
    <mergeCell ref="J15:K15"/>
    <mergeCell ref="G22:I22"/>
    <mergeCell ref="J22:K22"/>
    <mergeCell ref="L14:M14"/>
    <mergeCell ref="L20:M20"/>
    <mergeCell ref="L21:M21"/>
    <mergeCell ref="L22:M22"/>
    <mergeCell ref="N14:V14"/>
    <mergeCell ref="N15:V15"/>
    <mergeCell ref="N16:V16"/>
    <mergeCell ref="N17:V17"/>
    <mergeCell ref="N18:V18"/>
    <mergeCell ref="N19:V19"/>
    <mergeCell ref="O20:V20"/>
    <mergeCell ref="O21:V21"/>
    <mergeCell ref="N22:V22"/>
    <mergeCell ref="G36:H36"/>
    <mergeCell ref="G37:H37"/>
    <mergeCell ref="G54:H54"/>
    <mergeCell ref="G55:H55"/>
    <mergeCell ref="G56:H56"/>
    <mergeCell ref="G57:H57"/>
    <mergeCell ref="G58:H58"/>
    <mergeCell ref="G59:H59"/>
    <mergeCell ref="G60:H60"/>
    <mergeCell ref="G42:H42"/>
    <mergeCell ref="G43:H43"/>
    <mergeCell ref="G44:H44"/>
    <mergeCell ref="G45:H45"/>
    <mergeCell ref="G46:H46"/>
    <mergeCell ref="G47:H47"/>
    <mergeCell ref="G48:H48"/>
    <mergeCell ref="G61:H61"/>
    <mergeCell ref="G62:H62"/>
    <mergeCell ref="G63:H63"/>
    <mergeCell ref="G49:H49"/>
    <mergeCell ref="G50:H50"/>
    <mergeCell ref="G51:H51"/>
    <mergeCell ref="G52:H52"/>
    <mergeCell ref="G53:H53"/>
    <mergeCell ref="G38:H38"/>
    <mergeCell ref="G39:H39"/>
    <mergeCell ref="G40:H40"/>
    <mergeCell ref="G41:H41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G177:H177"/>
    <mergeCell ref="G178:H178"/>
    <mergeCell ref="G179:H179"/>
    <mergeCell ref="G180:H180"/>
    <mergeCell ref="G181:H181"/>
    <mergeCell ref="G242:H242"/>
    <mergeCell ref="G243:H243"/>
    <mergeCell ref="G253:H253"/>
    <mergeCell ref="G244:H244"/>
    <mergeCell ref="G245:H245"/>
    <mergeCell ref="G246:H246"/>
    <mergeCell ref="G247:H247"/>
    <mergeCell ref="G248:H248"/>
    <mergeCell ref="G249:H249"/>
    <mergeCell ref="G250:H250"/>
    <mergeCell ref="G251:H251"/>
    <mergeCell ref="G252:H252"/>
    <mergeCell ref="G182:H182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G191:H191"/>
    <mergeCell ref="G192:H192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02:H202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38:H238"/>
    <mergeCell ref="G239:H239"/>
    <mergeCell ref="G240:H240"/>
    <mergeCell ref="G241:H241"/>
    <mergeCell ref="L32:L34"/>
    <mergeCell ref="G229:H229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G220:H220"/>
    <mergeCell ref="G221:H221"/>
    <mergeCell ref="G222:H222"/>
    <mergeCell ref="G223:H223"/>
    <mergeCell ref="G224:H224"/>
    <mergeCell ref="G225:H225"/>
    <mergeCell ref="G226:H226"/>
    <mergeCell ref="G227:H227"/>
    <mergeCell ref="G228:H228"/>
    <mergeCell ref="G211:H211"/>
    <mergeCell ref="G25:N25"/>
    <mergeCell ref="L13:M13"/>
    <mergeCell ref="J13:K13"/>
    <mergeCell ref="G17:I17"/>
    <mergeCell ref="J17:K17"/>
    <mergeCell ref="J18:K18"/>
    <mergeCell ref="G18:I18"/>
    <mergeCell ref="G13:I13"/>
    <mergeCell ref="G19:I19"/>
    <mergeCell ref="J19:K19"/>
    <mergeCell ref="L15:M15"/>
    <mergeCell ref="L17:M17"/>
    <mergeCell ref="L18:M18"/>
    <mergeCell ref="G16:I16"/>
    <mergeCell ref="J16:K16"/>
    <mergeCell ref="L19:M19"/>
    <mergeCell ref="L16:M16"/>
    <mergeCell ref="J14:K14"/>
    <mergeCell ref="N13:V13"/>
  </mergeCells>
  <conditionalFormatting sqref="J14:K14">
    <cfRule type="cellIs" dxfId="13" priority="8" operator="lessThan">
      <formula>12</formula>
    </cfRule>
    <cfRule type="cellIs" dxfId="12" priority="9" operator="greaterThan">
      <formula>240</formula>
    </cfRule>
    <cfRule type="cellIs" dxfId="11" priority="10" operator="between">
      <formula>11.9</formula>
      <formula>240</formula>
    </cfRule>
  </conditionalFormatting>
  <conditionalFormatting sqref="J13:K13">
    <cfRule type="cellIs" dxfId="10" priority="3" operator="greaterThan">
      <formula>$J$15-$J$15*45%</formula>
    </cfRule>
    <cfRule type="cellIs" dxfId="9" priority="5" operator="between">
      <formula>50000</formula>
      <formula>10000000</formula>
    </cfRule>
    <cfRule type="cellIs" dxfId="8" priority="6" operator="lessThan">
      <formula>50000</formula>
    </cfRule>
    <cfRule type="cellIs" dxfId="7" priority="7" operator="greaterThan">
      <formula>10000000</formula>
    </cfRule>
  </conditionalFormatting>
  <pageMargins left="0.39370078740157483" right="0.39370078740157483" top="0.19685039370078741" bottom="0.27559055118110237" header="0.35433070866141736" footer="0.27559055118110237"/>
  <pageSetup paperSize="9" scale="48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8D5D-2029-4A66-9746-B6F38457A3D1}">
  <dimension ref="A3:Y277"/>
  <sheetViews>
    <sheetView tabSelected="1" view="pageBreakPreview" topLeftCell="A7" zoomScaleNormal="85" zoomScaleSheetLayoutView="100" workbookViewId="0">
      <selection activeCell="O27" sqref="O27"/>
    </sheetView>
  </sheetViews>
  <sheetFormatPr defaultRowHeight="12.75" x14ac:dyDescent="0.2"/>
  <cols>
    <col min="1" max="1" width="6.28515625" style="1" customWidth="1"/>
    <col min="2" max="2" width="5.140625" style="1" customWidth="1"/>
    <col min="3" max="3" width="12.28515625" style="1" hidden="1" customWidth="1"/>
    <col min="4" max="4" width="13.42578125" style="1" hidden="1" customWidth="1"/>
    <col min="5" max="5" width="12.7109375" style="1" hidden="1" customWidth="1"/>
    <col min="6" max="6" width="11" style="1" hidden="1" customWidth="1"/>
    <col min="7" max="7" width="14.140625" style="1" customWidth="1"/>
    <col min="8" max="8" width="8.42578125" style="1" customWidth="1"/>
    <col min="9" max="9" width="25" style="1" customWidth="1"/>
    <col min="10" max="10" width="16.140625" style="1" customWidth="1"/>
    <col min="11" max="11" width="23.5703125" style="1" customWidth="1"/>
    <col min="12" max="12" width="14.85546875" style="15" customWidth="1"/>
    <col min="13" max="13" width="16.28515625" style="1" customWidth="1"/>
    <col min="14" max="14" width="12.85546875" style="1" customWidth="1"/>
    <col min="15" max="15" width="14.28515625" style="1" customWidth="1"/>
    <col min="16" max="18" width="10.85546875" style="1" customWidth="1"/>
    <col min="19" max="20" width="10.140625" style="9" customWidth="1"/>
    <col min="21" max="21" width="11.42578125" style="9" customWidth="1"/>
    <col min="22" max="22" width="19.28515625" style="9" customWidth="1"/>
    <col min="23" max="24" width="19.28515625" style="1" hidden="1" customWidth="1"/>
    <col min="25" max="25" width="18.5703125" style="1" hidden="1" customWidth="1"/>
    <col min="26" max="16384" width="9.140625" style="1"/>
  </cols>
  <sheetData>
    <row r="3" spans="2:24" ht="15" customHeight="1" x14ac:dyDescent="0.2">
      <c r="B3" s="147" t="s">
        <v>64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2:24" ht="12.75" customHeight="1" x14ac:dyDescent="0.2"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2:24" ht="12.75" customHeight="1" x14ac:dyDescent="0.2"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</row>
    <row r="6" spans="2:24" ht="21" customHeight="1" x14ac:dyDescent="0.2"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60"/>
      <c r="R6" s="60"/>
      <c r="S6" s="60"/>
      <c r="T6" s="60"/>
      <c r="U6" s="60"/>
      <c r="V6" s="60"/>
      <c r="W6" s="60"/>
      <c r="X6" s="60"/>
    </row>
    <row r="7" spans="2:24" ht="21" x14ac:dyDescent="0.35">
      <c r="B7" s="148" t="s">
        <v>40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61"/>
      <c r="O7" s="61"/>
      <c r="P7" s="61"/>
      <c r="Q7" s="2"/>
      <c r="R7" s="2"/>
      <c r="S7" s="4"/>
      <c r="T7" s="4"/>
      <c r="U7" s="4"/>
      <c r="V7" s="4"/>
      <c r="W7" s="2"/>
      <c r="X7" s="2"/>
    </row>
    <row r="8" spans="2:24" ht="12.75" customHeight="1" x14ac:dyDescent="0.2">
      <c r="P8" s="5"/>
      <c r="Q8" s="5"/>
      <c r="R8" s="6"/>
      <c r="S8" s="6"/>
      <c r="T8" s="129"/>
      <c r="U8" s="129"/>
      <c r="V8" s="64"/>
    </row>
    <row r="9" spans="2:24" ht="12.75" customHeight="1" x14ac:dyDescent="0.2">
      <c r="P9" s="5"/>
      <c r="Q9" s="5"/>
      <c r="R9" s="6"/>
      <c r="S9" s="6"/>
      <c r="T9" s="64"/>
      <c r="U9" s="64"/>
      <c r="V9" s="64"/>
      <c r="W9" s="8"/>
    </row>
    <row r="10" spans="2:24" ht="12.75" customHeight="1" thickBot="1" x14ac:dyDescent="0.25">
      <c r="P10" s="5"/>
      <c r="Q10" s="5"/>
      <c r="R10" s="6"/>
      <c r="S10" s="6"/>
      <c r="T10" s="64"/>
      <c r="U10" s="64"/>
      <c r="V10" s="64"/>
    </row>
    <row r="11" spans="2:24" ht="12.75" customHeight="1" x14ac:dyDescent="0.2">
      <c r="G11" s="167" t="s">
        <v>1</v>
      </c>
      <c r="H11" s="168"/>
      <c r="I11" s="169"/>
      <c r="J11" s="170">
        <f>'Умови та класичний графік'!J13:K13</f>
        <v>50000</v>
      </c>
      <c r="K11" s="171"/>
      <c r="L11" s="172" t="s">
        <v>10</v>
      </c>
      <c r="M11" s="173"/>
      <c r="N11" s="174" t="s">
        <v>53</v>
      </c>
      <c r="O11" s="175"/>
      <c r="P11" s="175"/>
      <c r="Q11" s="175"/>
      <c r="R11" s="175"/>
      <c r="S11" s="175"/>
      <c r="T11" s="175"/>
      <c r="U11" s="176"/>
      <c r="V11" s="64"/>
    </row>
    <row r="12" spans="2:24" ht="12.75" customHeight="1" x14ac:dyDescent="0.2">
      <c r="G12" s="152" t="s">
        <v>2</v>
      </c>
      <c r="H12" s="153"/>
      <c r="I12" s="154"/>
      <c r="J12" s="177">
        <f>'Умови та класичний графік'!J14:K14</f>
        <v>12</v>
      </c>
      <c r="K12" s="178"/>
      <c r="L12" s="157" t="s">
        <v>3</v>
      </c>
      <c r="M12" s="158"/>
      <c r="N12" s="159" t="s">
        <v>34</v>
      </c>
      <c r="O12" s="160"/>
      <c r="P12" s="160"/>
      <c r="Q12" s="160"/>
      <c r="R12" s="160"/>
      <c r="S12" s="160"/>
      <c r="T12" s="160"/>
      <c r="U12" s="161"/>
      <c r="V12" s="64"/>
    </row>
    <row r="13" spans="2:24" ht="12.75" customHeight="1" x14ac:dyDescent="0.2">
      <c r="G13" s="152" t="s">
        <v>54</v>
      </c>
      <c r="H13" s="153"/>
      <c r="I13" s="154"/>
      <c r="J13" s="155">
        <f>'Умови та класичний графік'!J15:K15</f>
        <v>100000</v>
      </c>
      <c r="K13" s="156"/>
      <c r="L13" s="157" t="s">
        <v>10</v>
      </c>
      <c r="M13" s="158"/>
      <c r="N13" s="159"/>
      <c r="O13" s="160"/>
      <c r="P13" s="160"/>
      <c r="Q13" s="160"/>
      <c r="R13" s="160"/>
      <c r="S13" s="160"/>
      <c r="T13" s="160"/>
      <c r="U13" s="161"/>
      <c r="V13" s="64"/>
    </row>
    <row r="14" spans="2:24" ht="12.75" customHeight="1" x14ac:dyDescent="0.2">
      <c r="G14" s="152" t="s">
        <v>31</v>
      </c>
      <c r="H14" s="153"/>
      <c r="I14" s="154"/>
      <c r="J14" s="162">
        <f>J11*1.5%</f>
        <v>750</v>
      </c>
      <c r="K14" s="163"/>
      <c r="L14" s="157" t="s">
        <v>10</v>
      </c>
      <c r="M14" s="158"/>
      <c r="N14" s="164" t="s">
        <v>42</v>
      </c>
      <c r="O14" s="165"/>
      <c r="P14" s="165"/>
      <c r="Q14" s="165"/>
      <c r="R14" s="165"/>
      <c r="S14" s="165"/>
      <c r="T14" s="165"/>
      <c r="U14" s="166"/>
      <c r="V14" s="64"/>
    </row>
    <row r="15" spans="2:24" ht="13.5" customHeight="1" x14ac:dyDescent="0.2">
      <c r="G15" s="152" t="s">
        <v>32</v>
      </c>
      <c r="H15" s="153"/>
      <c r="I15" s="154"/>
      <c r="J15" s="162">
        <v>150</v>
      </c>
      <c r="K15" s="163"/>
      <c r="L15" s="157" t="s">
        <v>10</v>
      </c>
      <c r="M15" s="158"/>
      <c r="N15" s="159" t="s">
        <v>37</v>
      </c>
      <c r="O15" s="160"/>
      <c r="P15" s="160"/>
      <c r="Q15" s="160"/>
      <c r="R15" s="160"/>
      <c r="S15" s="160"/>
      <c r="T15" s="160"/>
      <c r="U15" s="161"/>
    </row>
    <row r="16" spans="2:24" ht="13.5" customHeight="1" x14ac:dyDescent="0.2">
      <c r="G16" s="152" t="s">
        <v>56</v>
      </c>
      <c r="H16" s="153"/>
      <c r="I16" s="154"/>
      <c r="J16" s="162">
        <f>J13*0.1%+6000</f>
        <v>6100</v>
      </c>
      <c r="K16" s="163"/>
      <c r="L16" s="157" t="s">
        <v>10</v>
      </c>
      <c r="M16" s="158"/>
      <c r="N16" s="164" t="s">
        <v>69</v>
      </c>
      <c r="O16" s="165"/>
      <c r="P16" s="165"/>
      <c r="Q16" s="165"/>
      <c r="R16" s="165"/>
      <c r="S16" s="165"/>
      <c r="T16" s="165"/>
      <c r="U16" s="166"/>
    </row>
    <row r="17" spans="2:25" ht="12.75" customHeight="1" x14ac:dyDescent="0.2">
      <c r="G17" s="179" t="s">
        <v>33</v>
      </c>
      <c r="H17" s="180"/>
      <c r="I17" s="181"/>
      <c r="J17" s="182">
        <v>150</v>
      </c>
      <c r="K17" s="183"/>
      <c r="L17" s="184" t="s">
        <v>10</v>
      </c>
      <c r="M17" s="185"/>
      <c r="N17" s="159" t="s">
        <v>35</v>
      </c>
      <c r="O17" s="160"/>
      <c r="P17" s="160"/>
      <c r="Q17" s="160"/>
      <c r="R17" s="160"/>
      <c r="S17" s="160"/>
      <c r="T17" s="160"/>
      <c r="U17" s="161"/>
    </row>
    <row r="18" spans="2:25" ht="12.75" customHeight="1" x14ac:dyDescent="0.2">
      <c r="G18" s="152" t="s">
        <v>57</v>
      </c>
      <c r="H18" s="153"/>
      <c r="I18" s="186"/>
      <c r="J18" s="187">
        <f>J13*N18</f>
        <v>300</v>
      </c>
      <c r="K18" s="188"/>
      <c r="L18" s="189" t="s">
        <v>10</v>
      </c>
      <c r="M18" s="190"/>
      <c r="N18" s="68">
        <v>3.0000000000000001E-3</v>
      </c>
      <c r="O18" s="191" t="s">
        <v>70</v>
      </c>
      <c r="P18" s="191"/>
      <c r="Q18" s="191"/>
      <c r="R18" s="191"/>
      <c r="S18" s="191"/>
      <c r="T18" s="191"/>
      <c r="U18" s="192"/>
      <c r="V18" s="59"/>
    </row>
    <row r="19" spans="2:25" ht="12.75" customHeight="1" x14ac:dyDescent="0.2">
      <c r="G19" s="152" t="s">
        <v>38</v>
      </c>
      <c r="H19" s="153"/>
      <c r="I19" s="186"/>
      <c r="J19" s="187">
        <f>J11*0.3%</f>
        <v>150</v>
      </c>
      <c r="K19" s="188"/>
      <c r="L19" s="189" t="s">
        <v>10</v>
      </c>
      <c r="M19" s="190"/>
      <c r="N19" s="68">
        <v>3.0000000000000001E-3</v>
      </c>
      <c r="O19" s="191" t="s">
        <v>58</v>
      </c>
      <c r="P19" s="191"/>
      <c r="Q19" s="191"/>
      <c r="R19" s="191"/>
      <c r="S19" s="191"/>
      <c r="T19" s="191"/>
      <c r="U19" s="192"/>
      <c r="V19" s="59"/>
    </row>
    <row r="20" spans="2:25" ht="12.75" customHeight="1" thickBot="1" x14ac:dyDescent="0.25">
      <c r="G20" s="193" t="s">
        <v>55</v>
      </c>
      <c r="H20" s="194"/>
      <c r="I20" s="195"/>
      <c r="J20" s="196">
        <f>'Умови та класичний графік'!J22:K22</f>
        <v>0.21</v>
      </c>
      <c r="K20" s="197"/>
      <c r="L20" s="198" t="s">
        <v>4</v>
      </c>
      <c r="M20" s="199"/>
      <c r="N20" s="200" t="s">
        <v>46</v>
      </c>
      <c r="O20" s="201"/>
      <c r="P20" s="201"/>
      <c r="Q20" s="201"/>
      <c r="R20" s="201"/>
      <c r="S20" s="201"/>
      <c r="T20" s="201"/>
      <c r="U20" s="202"/>
      <c r="V20" s="59"/>
    </row>
    <row r="21" spans="2:25" ht="12.75" customHeight="1" x14ac:dyDescent="0.2">
      <c r="G21" s="206" t="s">
        <v>41</v>
      </c>
      <c r="H21" s="206"/>
      <c r="I21" s="206"/>
      <c r="J21" s="206"/>
      <c r="K21" s="10"/>
      <c r="L21" s="66"/>
      <c r="M21" s="66"/>
      <c r="N21" s="12"/>
      <c r="O21" s="12"/>
      <c r="P21" s="12"/>
      <c r="Q21" s="12"/>
      <c r="R21" s="12"/>
      <c r="S21" s="12"/>
      <c r="T21" s="59"/>
      <c r="U21" s="59"/>
      <c r="V21" s="59"/>
    </row>
    <row r="22" spans="2:25" ht="12.75" customHeight="1" x14ac:dyDescent="0.2">
      <c r="G22" s="13"/>
      <c r="H22" s="13"/>
      <c r="I22" s="13"/>
      <c r="J22" s="14"/>
      <c r="K22" s="14"/>
      <c r="L22" s="66"/>
      <c r="M22" s="66"/>
      <c r="N22" s="12"/>
      <c r="O22" s="12"/>
      <c r="P22" s="12"/>
      <c r="Q22" s="12"/>
      <c r="R22" s="12"/>
      <c r="S22" s="12"/>
      <c r="T22" s="70"/>
      <c r="U22" s="70"/>
      <c r="V22" s="69"/>
    </row>
    <row r="23" spans="2:25" s="2" customFormat="1" ht="15" x14ac:dyDescent="0.25">
      <c r="G23" s="81" t="s">
        <v>59</v>
      </c>
      <c r="H23" s="81"/>
      <c r="I23" s="81"/>
      <c r="J23" s="81"/>
      <c r="K23" s="81"/>
      <c r="L23" s="81"/>
      <c r="M23" s="81"/>
      <c r="N23" s="81"/>
      <c r="O23" s="71"/>
      <c r="P23" s="71"/>
      <c r="Q23" s="71"/>
      <c r="R23" s="71"/>
      <c r="S23" s="71"/>
      <c r="T23" s="72"/>
      <c r="U23" s="72"/>
      <c r="V23" s="73"/>
    </row>
    <row r="24" spans="2:25" s="2" customFormat="1" ht="15" x14ac:dyDescent="0.25">
      <c r="G24" s="207" t="s">
        <v>45</v>
      </c>
      <c r="H24" s="208"/>
      <c r="I24" s="208"/>
      <c r="J24" s="208"/>
      <c r="K24" s="208"/>
      <c r="L24" s="208"/>
      <c r="M24" s="208"/>
      <c r="N24" s="209"/>
      <c r="O24" s="74">
        <f>MAX(W38:W275)</f>
        <v>0.71854276367187508</v>
      </c>
      <c r="P24" s="75"/>
      <c r="Q24" s="75"/>
      <c r="R24" s="75"/>
      <c r="S24" s="75"/>
      <c r="T24" s="73"/>
      <c r="U24" s="73"/>
      <c r="V24" s="73"/>
    </row>
    <row r="25" spans="2:25" s="2" customFormat="1" ht="15" x14ac:dyDescent="0.25">
      <c r="G25" s="207" t="s">
        <v>39</v>
      </c>
      <c r="H25" s="208"/>
      <c r="I25" s="208"/>
      <c r="J25" s="208"/>
      <c r="K25" s="208"/>
      <c r="L25" s="208"/>
      <c r="M25" s="208"/>
      <c r="N25" s="209"/>
      <c r="O25" s="76">
        <f>J14+J15+J16+J17+J18+J19</f>
        <v>7600</v>
      </c>
      <c r="P25" s="75"/>
      <c r="Q25" s="75"/>
      <c r="R25" s="75"/>
      <c r="S25" s="75"/>
      <c r="T25" s="73"/>
      <c r="U25" s="73"/>
      <c r="V25" s="73"/>
    </row>
    <row r="26" spans="2:25" s="2" customFormat="1" ht="15" x14ac:dyDescent="0.25">
      <c r="G26" s="207" t="s">
        <v>43</v>
      </c>
      <c r="H26" s="208"/>
      <c r="I26" s="208"/>
      <c r="J26" s="208"/>
      <c r="K26" s="208"/>
      <c r="L26" s="208"/>
      <c r="M26" s="208"/>
      <c r="N26" s="209"/>
      <c r="O26" s="76">
        <f>X275</f>
        <v>13768.264257542931</v>
      </c>
      <c r="P26" s="75"/>
      <c r="Q26" s="75"/>
      <c r="R26" s="75"/>
      <c r="S26" s="75"/>
      <c r="T26" s="73"/>
      <c r="U26" s="73"/>
      <c r="V26" s="73"/>
    </row>
    <row r="27" spans="2:25" s="2" customFormat="1" ht="15" x14ac:dyDescent="0.25">
      <c r="G27" s="207" t="s">
        <v>44</v>
      </c>
      <c r="H27" s="208"/>
      <c r="I27" s="208"/>
      <c r="J27" s="208"/>
      <c r="K27" s="208"/>
      <c r="L27" s="208"/>
      <c r="M27" s="208"/>
      <c r="N27" s="209"/>
      <c r="O27" s="76">
        <f>Y275</f>
        <v>63768.264257542935</v>
      </c>
      <c r="P27" s="75"/>
      <c r="Q27" s="75"/>
      <c r="R27" s="75"/>
      <c r="S27" s="75"/>
      <c r="T27" s="77"/>
      <c r="U27" s="77"/>
      <c r="V27" s="77"/>
    </row>
    <row r="28" spans="2:25" x14ac:dyDescent="0.2">
      <c r="L28" s="1"/>
      <c r="R28" s="58"/>
      <c r="S28" s="59"/>
      <c r="T28" s="59"/>
      <c r="U28" s="59"/>
      <c r="V28" s="59"/>
    </row>
    <row r="29" spans="2:25" s="9" customFormat="1" ht="12.75" customHeight="1" x14ac:dyDescent="0.2">
      <c r="B29" s="130" t="s">
        <v>36</v>
      </c>
      <c r="C29" s="130" t="s">
        <v>26</v>
      </c>
      <c r="D29" s="130" t="s">
        <v>6</v>
      </c>
      <c r="E29" s="130"/>
      <c r="F29" s="131" t="s">
        <v>12</v>
      </c>
      <c r="G29" s="134" t="s">
        <v>47</v>
      </c>
      <c r="H29" s="135"/>
      <c r="I29" s="102" t="s">
        <v>29</v>
      </c>
      <c r="J29" s="140" t="s">
        <v>11</v>
      </c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02" t="s">
        <v>48</v>
      </c>
      <c r="X29" s="130" t="s">
        <v>49</v>
      </c>
      <c r="Y29" s="130" t="s">
        <v>50</v>
      </c>
    </row>
    <row r="30" spans="2:25" s="9" customFormat="1" ht="12.75" customHeight="1" x14ac:dyDescent="0.2">
      <c r="B30" s="130"/>
      <c r="C30" s="130"/>
      <c r="D30" s="130"/>
      <c r="E30" s="130"/>
      <c r="F30" s="132"/>
      <c r="G30" s="136"/>
      <c r="H30" s="137"/>
      <c r="I30" s="103"/>
      <c r="J30" s="138" t="s">
        <v>52</v>
      </c>
      <c r="K30" s="138" t="s">
        <v>51</v>
      </c>
      <c r="L30" s="203" t="s">
        <v>30</v>
      </c>
      <c r="M30" s="141" t="s">
        <v>13</v>
      </c>
      <c r="N30" s="142"/>
      <c r="O30" s="142"/>
      <c r="P30" s="142"/>
      <c r="Q30" s="142"/>
      <c r="R30" s="142"/>
      <c r="S30" s="142"/>
      <c r="T30" s="142"/>
      <c r="U30" s="142"/>
      <c r="V30" s="143"/>
      <c r="W30" s="103"/>
      <c r="X30" s="130"/>
      <c r="Y30" s="130"/>
    </row>
    <row r="31" spans="2:25" s="9" customFormat="1" ht="15" customHeight="1" x14ac:dyDescent="0.2">
      <c r="B31" s="130"/>
      <c r="C31" s="130"/>
      <c r="D31" s="130"/>
      <c r="E31" s="130"/>
      <c r="F31" s="132"/>
      <c r="G31" s="136"/>
      <c r="H31" s="137"/>
      <c r="I31" s="103"/>
      <c r="J31" s="139"/>
      <c r="K31" s="139"/>
      <c r="L31" s="204"/>
      <c r="M31" s="141" t="s">
        <v>14</v>
      </c>
      <c r="N31" s="142"/>
      <c r="O31" s="142"/>
      <c r="P31" s="143"/>
      <c r="Q31" s="144" t="s">
        <v>17</v>
      </c>
      <c r="R31" s="145"/>
      <c r="S31" s="144" t="s">
        <v>20</v>
      </c>
      <c r="T31" s="146"/>
      <c r="U31" s="146"/>
      <c r="V31" s="145"/>
      <c r="W31" s="103"/>
      <c r="X31" s="130"/>
      <c r="Y31" s="130"/>
    </row>
    <row r="32" spans="2:25" s="9" customFormat="1" ht="55.5" customHeight="1" x14ac:dyDescent="0.2">
      <c r="B32" s="130"/>
      <c r="C32" s="130"/>
      <c r="D32" s="65" t="s">
        <v>7</v>
      </c>
      <c r="E32" s="65" t="s">
        <v>8</v>
      </c>
      <c r="F32" s="133"/>
      <c r="G32" s="136"/>
      <c r="H32" s="137"/>
      <c r="I32" s="104"/>
      <c r="J32" s="139"/>
      <c r="K32" s="139"/>
      <c r="L32" s="205"/>
      <c r="M32" s="65" t="s">
        <v>15</v>
      </c>
      <c r="N32" s="62" t="s">
        <v>9</v>
      </c>
      <c r="O32" s="62" t="s">
        <v>16</v>
      </c>
      <c r="P32" s="62" t="s">
        <v>5</v>
      </c>
      <c r="Q32" s="62" t="s">
        <v>18</v>
      </c>
      <c r="R32" s="18" t="s">
        <v>19</v>
      </c>
      <c r="S32" s="62" t="s">
        <v>21</v>
      </c>
      <c r="T32" s="62" t="s">
        <v>22</v>
      </c>
      <c r="U32" s="62" t="s">
        <v>23</v>
      </c>
      <c r="V32" s="62" t="s">
        <v>28</v>
      </c>
      <c r="W32" s="104"/>
      <c r="X32" s="130"/>
      <c r="Y32" s="130"/>
    </row>
    <row r="33" spans="1:25" s="24" customFormat="1" hidden="1" x14ac:dyDescent="0.2">
      <c r="B33" s="63">
        <v>1</v>
      </c>
      <c r="C33" s="20">
        <v>2</v>
      </c>
      <c r="D33" s="63">
        <v>3</v>
      </c>
      <c r="E33" s="63">
        <v>4</v>
      </c>
      <c r="F33" s="63">
        <v>5</v>
      </c>
      <c r="G33" s="128">
        <v>6</v>
      </c>
      <c r="H33" s="128"/>
      <c r="I33" s="63">
        <v>9</v>
      </c>
      <c r="J33" s="63">
        <v>10</v>
      </c>
      <c r="K33" s="63">
        <v>11</v>
      </c>
      <c r="L33" s="63"/>
      <c r="M33" s="63">
        <v>14</v>
      </c>
      <c r="N33" s="21">
        <v>15</v>
      </c>
      <c r="O33" s="63">
        <v>16</v>
      </c>
      <c r="P33" s="63">
        <v>17</v>
      </c>
      <c r="Q33" s="63">
        <v>18</v>
      </c>
      <c r="R33" s="63">
        <v>19</v>
      </c>
      <c r="S33" s="67">
        <v>20</v>
      </c>
      <c r="T33" s="67">
        <v>21</v>
      </c>
      <c r="U33" s="67">
        <v>22</v>
      </c>
      <c r="V33" s="67">
        <v>23</v>
      </c>
      <c r="W33" s="63">
        <v>24</v>
      </c>
      <c r="X33" s="63">
        <v>27</v>
      </c>
      <c r="Y33" s="23">
        <v>30</v>
      </c>
    </row>
    <row r="34" spans="1:25" x14ac:dyDescent="0.2">
      <c r="B34" s="25" t="s">
        <v>24</v>
      </c>
      <c r="C34" s="26">
        <v>44197</v>
      </c>
      <c r="D34" s="27" t="s">
        <v>24</v>
      </c>
      <c r="E34" s="27" t="s">
        <v>24</v>
      </c>
      <c r="F34" s="28" t="s">
        <v>24</v>
      </c>
      <c r="G34" s="106">
        <f>-('Умови та класичний графік'!J13-L34)</f>
        <v>-42400</v>
      </c>
      <c r="H34" s="107"/>
      <c r="I34" s="29" t="s">
        <v>24</v>
      </c>
      <c r="J34" s="28" t="s">
        <v>24</v>
      </c>
      <c r="K34" s="28" t="s">
        <v>24</v>
      </c>
      <c r="L34" s="30">
        <f>SUM(M34:V34)</f>
        <v>7600</v>
      </c>
      <c r="M34" s="31">
        <v>0</v>
      </c>
      <c r="N34" s="31">
        <v>150</v>
      </c>
      <c r="O34" s="32">
        <f>J14</f>
        <v>750</v>
      </c>
      <c r="P34" s="31">
        <f>SUM(P35:P274)</f>
        <v>0</v>
      </c>
      <c r="Q34" s="31">
        <f>SUM(Q35:Q274)</f>
        <v>0</v>
      </c>
      <c r="R34" s="31">
        <f>SUM(R35:R274)</f>
        <v>0</v>
      </c>
      <c r="S34" s="33">
        <f>('Умови та класичний графік'!J15*0.1%+6000)</f>
        <v>6100</v>
      </c>
      <c r="T34" s="33">
        <f>SUM(T35:T274)</f>
        <v>0</v>
      </c>
      <c r="U34" s="33">
        <f>J18+J19</f>
        <v>450</v>
      </c>
      <c r="V34" s="33">
        <f>150</f>
        <v>150</v>
      </c>
      <c r="W34" s="43"/>
      <c r="X34" s="32"/>
      <c r="Y34" s="35"/>
    </row>
    <row r="35" spans="1:25" x14ac:dyDescent="0.2">
      <c r="B35" s="25">
        <v>1</v>
      </c>
      <c r="C35" s="36">
        <v>44228</v>
      </c>
      <c r="D35" s="36">
        <f>C34</f>
        <v>44197</v>
      </c>
      <c r="E35" s="26">
        <f>C35-1</f>
        <v>44227</v>
      </c>
      <c r="F35" s="37">
        <f>E35-D35+1</f>
        <v>31</v>
      </c>
      <c r="G35" s="105">
        <f>-(SUM(J35:L35))</f>
        <v>4655.6886881285773</v>
      </c>
      <c r="H35" s="105"/>
      <c r="I35" s="32">
        <f>'Умови та класичний графік'!J13+J35</f>
        <v>46219.311311871425</v>
      </c>
      <c r="J35" s="32">
        <f>PPMT($J$20/12,B35,$J$12,$J$11,0,0)</f>
        <v>-3780.6886881285777</v>
      </c>
      <c r="K35" s="32">
        <f>IPMT($J$20/12,B35,$J$12,$J$11,0,0)</f>
        <v>-874.99999999999977</v>
      </c>
      <c r="L35" s="30">
        <f>-(SUM(M35:V35))</f>
        <v>0</v>
      </c>
      <c r="M35" s="38"/>
      <c r="N35" s="39"/>
      <c r="O35" s="40"/>
      <c r="P35" s="32"/>
      <c r="Q35" s="40"/>
      <c r="R35" s="40"/>
      <c r="S35" s="41"/>
      <c r="T35" s="41"/>
      <c r="U35" s="41"/>
      <c r="V35" s="41"/>
      <c r="W35" s="43" t="str">
        <f>IF(B34&lt;'Умови та класичний графік'!$J$14,XIRR($G$34:G34,$C$34:C34,0),"")</f>
        <v/>
      </c>
      <c r="X35" s="42"/>
      <c r="Y35" s="35"/>
    </row>
    <row r="36" spans="1:25" x14ac:dyDescent="0.2">
      <c r="B36" s="25">
        <v>2</v>
      </c>
      <c r="C36" s="36">
        <v>44256</v>
      </c>
      <c r="D36" s="36">
        <f t="shared" ref="D36" si="0">C35</f>
        <v>44228</v>
      </c>
      <c r="E36" s="26">
        <f t="shared" ref="E36" si="1">C36-1</f>
        <v>44255</v>
      </c>
      <c r="F36" s="37">
        <f t="shared" ref="F36" si="2">E36-D36+1</f>
        <v>28</v>
      </c>
      <c r="G36" s="105">
        <f t="shared" ref="G36" si="3">-(SUM(J36:L36))</f>
        <v>4655.6886881285773</v>
      </c>
      <c r="H36" s="105"/>
      <c r="I36" s="32">
        <f>I35+J36</f>
        <v>42372.460571700598</v>
      </c>
      <c r="J36" s="32">
        <f t="shared" ref="J36" si="4">PPMT($J$20/12,B36,$J$12,$J$11,0,0)</f>
        <v>-3846.8507401708275</v>
      </c>
      <c r="K36" s="32">
        <f t="shared" ref="K36" si="5">IPMT($J$20/12,B36,$J$12,$J$11,0,0)</f>
        <v>-808.83794795774975</v>
      </c>
      <c r="L36" s="30">
        <f t="shared" ref="L36" si="6">-(SUM(M36:V36))</f>
        <v>0</v>
      </c>
      <c r="M36" s="38"/>
      <c r="N36" s="39"/>
      <c r="O36" s="39"/>
      <c r="P36" s="32"/>
      <c r="Q36" s="40"/>
      <c r="R36" s="40"/>
      <c r="S36" s="41"/>
      <c r="T36" s="41"/>
      <c r="U36" s="41"/>
      <c r="V36" s="41"/>
      <c r="W36" s="43">
        <f>IF(B35&lt;'Умови та класичний графік'!$J$14,XIRR($G$34:G36,$C$34:C36,0),"")</f>
        <v>-0.99999014414094534</v>
      </c>
      <c r="X36" s="42"/>
      <c r="Y36" s="35"/>
    </row>
    <row r="37" spans="1:25" x14ac:dyDescent="0.2">
      <c r="A37" s="46"/>
      <c r="B37" s="25">
        <v>3</v>
      </c>
      <c r="C37" s="36">
        <f>IF(B36&lt;'Умови та класичний графік'!$J$14,EDATE(C36,1),"")</f>
        <v>44287</v>
      </c>
      <c r="D37" s="36">
        <f>IF(B36&lt;'Умови та класичний графік'!$J$14,C36,"")</f>
        <v>44256</v>
      </c>
      <c r="E37" s="26">
        <f>IF(B36&lt;'Умови та класичний графік'!$J$14,C37-1,"")</f>
        <v>44286</v>
      </c>
      <c r="F37" s="37">
        <f>IF(B36&lt;'Умови та класичний графік'!$J$14,E37-D37+1,"")</f>
        <v>31</v>
      </c>
      <c r="G37" s="105">
        <f>IF(B36&lt;'Умови та класичний графік'!$J$14,-(SUM(J37:L37)),"")</f>
        <v>4655.6886881285773</v>
      </c>
      <c r="H37" s="105"/>
      <c r="I37" s="32">
        <f>IF(B36&lt;'Умови та класичний графік'!$J$14,I36+J37,"")</f>
        <v>38458.289943576783</v>
      </c>
      <c r="J37" s="32">
        <f>IF(B36&lt;'Умови та класичний графік'!$J$14,PPMT($J$20/12,B37,$J$12,$J$11,0,0),"")</f>
        <v>-3914.1706281238171</v>
      </c>
      <c r="K37" s="32">
        <f>IF(B36&lt;'Умови та класичний графік'!$J$14,IPMT($J$20/12,B37,$J$12,$J$11,0,0),"")</f>
        <v>-741.51806000476029</v>
      </c>
      <c r="L37" s="30">
        <f>IF(B36&lt;'Умови та класичний графік'!$J$14,-(SUM(M37:V37)),"")</f>
        <v>0</v>
      </c>
      <c r="M37" s="38"/>
      <c r="N37" s="39"/>
      <c r="O37" s="39"/>
      <c r="P37" s="32"/>
      <c r="Q37" s="40"/>
      <c r="R37" s="40"/>
      <c r="S37" s="41"/>
      <c r="T37" s="41"/>
      <c r="U37" s="41"/>
      <c r="V37" s="41"/>
      <c r="W37" s="43">
        <f>IF(B36&lt;'Умови та класичний графік'!$J$14,XIRR($G$34:G37,$C$34:C37,0),"")</f>
        <v>-0.99805924956580372</v>
      </c>
      <c r="X37" s="42"/>
      <c r="Y37" s="35"/>
    </row>
    <row r="38" spans="1:25" x14ac:dyDescent="0.2">
      <c r="B38" s="25">
        <v>4</v>
      </c>
      <c r="C38" s="36">
        <f>IF(B37&lt;'Умови та класичний графік'!$J$14,EDATE(C37,1),"")</f>
        <v>44317</v>
      </c>
      <c r="D38" s="36">
        <f>IF(B37&lt;'Умови та класичний графік'!$J$14,C37,"")</f>
        <v>44287</v>
      </c>
      <c r="E38" s="26">
        <f>IF(B37&lt;'Умови та класичний графік'!$J$14,C38-1,"")</f>
        <v>44316</v>
      </c>
      <c r="F38" s="37">
        <f>IF(B37&lt;'Умови та класичний графік'!$J$14,E38-D38+1,"")</f>
        <v>30</v>
      </c>
      <c r="G38" s="105">
        <f>IF(B37&lt;'Умови та класичний графік'!$J$14,-(SUM(J38:L38)),"")</f>
        <v>4655.6886881285773</v>
      </c>
      <c r="H38" s="105"/>
      <c r="I38" s="32">
        <f>IF(B37&lt;'Умови та класичний графік'!$J$14,I37+J38,"")</f>
        <v>34475.621329460802</v>
      </c>
      <c r="J38" s="32">
        <f>IF(B37&lt;'Умови та класичний графік'!$J$14,PPMT($J$20/12,B38,$J$12,$J$11,0,0),"")</f>
        <v>-3982.6686141159839</v>
      </c>
      <c r="K38" s="32">
        <f>IF(B37&lt;'Умови та класичний графік'!$J$14,IPMT($J$20/12,B38,$J$12,$J$11,0,0),"")</f>
        <v>-673.02007401259345</v>
      </c>
      <c r="L38" s="30">
        <f>IF(B37&lt;'Умови та класичний графік'!$J$14,-(SUM(M38:V38)),"")</f>
        <v>0</v>
      </c>
      <c r="M38" s="38"/>
      <c r="N38" s="39"/>
      <c r="O38" s="39"/>
      <c r="P38" s="32"/>
      <c r="Q38" s="40"/>
      <c r="R38" s="40"/>
      <c r="S38" s="41"/>
      <c r="T38" s="41"/>
      <c r="U38" s="41"/>
      <c r="V38" s="41"/>
      <c r="W38" s="43">
        <f>IF(B37&lt;'Умови та класичний графік'!$J$14,XIRR($G$34:G38,$C$34:C38,0),"")</f>
        <v>-0.97589246822077791</v>
      </c>
      <c r="X38" s="42"/>
      <c r="Y38" s="35"/>
    </row>
    <row r="39" spans="1:25" x14ac:dyDescent="0.2">
      <c r="B39" s="25">
        <v>5</v>
      </c>
      <c r="C39" s="36">
        <f>IF(B38&lt;'Умови та класичний графік'!$J$14,EDATE(C38,1),"")</f>
        <v>44348</v>
      </c>
      <c r="D39" s="36">
        <f>IF(B38&lt;'Умови та класичний графік'!$J$14,C38,"")</f>
        <v>44317</v>
      </c>
      <c r="E39" s="26">
        <f>IF(B38&lt;'Умови та класичний графік'!$J$14,C39-1,"")</f>
        <v>44347</v>
      </c>
      <c r="F39" s="37">
        <f>IF(B38&lt;'Умови та класичний графік'!$J$14,E39-D39+1,"")</f>
        <v>31</v>
      </c>
      <c r="G39" s="105">
        <f>IF(B38&lt;'Умови та класичний графік'!$J$14,-(SUM(J39:L39)),"")</f>
        <v>4655.6886881285773</v>
      </c>
      <c r="H39" s="105"/>
      <c r="I39" s="32">
        <f>IF(B38&lt;'Умови та класичний графік'!$J$14,I38+J39,"")</f>
        <v>30423.256014597788</v>
      </c>
      <c r="J39" s="32">
        <f>IF(B38&lt;'Умови та класичний графік'!$J$14,PPMT($J$20/12,B39,$J$12,$J$11,0,0),"")</f>
        <v>-4052.3653148630133</v>
      </c>
      <c r="K39" s="32">
        <f>IF(B38&lt;'Умови та класичний графік'!$J$14,IPMT($J$20/12,B39,$J$12,$J$11,0,0),"")</f>
        <v>-603.32337326556376</v>
      </c>
      <c r="L39" s="30">
        <f>IF(B38&lt;'Умови та класичний графік'!$J$14,-(SUM(M39:V39)),"")</f>
        <v>0</v>
      </c>
      <c r="M39" s="38"/>
      <c r="N39" s="39"/>
      <c r="O39" s="39"/>
      <c r="P39" s="32"/>
      <c r="Q39" s="40"/>
      <c r="R39" s="40"/>
      <c r="S39" s="41"/>
      <c r="T39" s="41"/>
      <c r="U39" s="41"/>
      <c r="V39" s="41"/>
      <c r="W39" s="43">
        <f>IF(B38&lt;'Умови та класичний графік'!$J$14,XIRR($G$34:G39,$C$34:C39,0),"")</f>
        <v>-0.89807613045923385</v>
      </c>
      <c r="X39" s="42"/>
      <c r="Y39" s="35"/>
    </row>
    <row r="40" spans="1:25" x14ac:dyDescent="0.2">
      <c r="B40" s="25">
        <v>6</v>
      </c>
      <c r="C40" s="36">
        <f>IF(B39&lt;'Умови та класичний графік'!$J$14,EDATE(C39,1),"")</f>
        <v>44378</v>
      </c>
      <c r="D40" s="36">
        <f>IF(B39&lt;'Умови та класичний графік'!$J$14,C39,"")</f>
        <v>44348</v>
      </c>
      <c r="E40" s="26">
        <f>IF(B39&lt;'Умови та класичний графік'!$J$14,C40-1,"")</f>
        <v>44377</v>
      </c>
      <c r="F40" s="37">
        <f>IF(B39&lt;'Умови та класичний графік'!$J$14,E40-D40+1,"")</f>
        <v>30</v>
      </c>
      <c r="G40" s="105">
        <f>IF(B39&lt;'Умови та класичний графік'!$J$14,-(SUM(J40:L40)),"")</f>
        <v>4655.6886881285773</v>
      </c>
      <c r="H40" s="105"/>
      <c r="I40" s="32">
        <f>IF(B39&lt;'Умови та класичний графік'!$J$14,I39+J40,"")</f>
        <v>26299.974306724671</v>
      </c>
      <c r="J40" s="32">
        <f>IF(B39&lt;'Умови та класичний графік'!$J$14,PPMT($J$20/12,B40,$J$12,$J$11,0,0),"")</f>
        <v>-4123.2817078731159</v>
      </c>
      <c r="K40" s="32">
        <f>IF(B39&lt;'Умови та класичний графік'!$J$14,IPMT($J$20/12,B40,$J$12,$J$11,0,0),"")</f>
        <v>-532.40698025546101</v>
      </c>
      <c r="L40" s="30">
        <f>IF(B39&lt;'Умови та класичний графік'!$J$14,-(SUM(M40:V40)),"")</f>
        <v>0</v>
      </c>
      <c r="M40" s="38"/>
      <c r="N40" s="39"/>
      <c r="O40" s="39"/>
      <c r="P40" s="32"/>
      <c r="Q40" s="40"/>
      <c r="R40" s="40"/>
      <c r="S40" s="41"/>
      <c r="T40" s="41"/>
      <c r="U40" s="41"/>
      <c r="V40" s="41"/>
      <c r="W40" s="43">
        <f>IF(B39&lt;'Умови та класичний графік'!$J$14,XIRR($G$34:G40,$C$34:C40,0),"")</f>
        <v>-0.74851921599484983</v>
      </c>
      <c r="X40" s="42"/>
      <c r="Y40" s="35"/>
    </row>
    <row r="41" spans="1:25" x14ac:dyDescent="0.2">
      <c r="B41" s="25">
        <v>7</v>
      </c>
      <c r="C41" s="36">
        <f>IF(B40&lt;'Умови та класичний графік'!$J$14,EDATE(C40,1),"")</f>
        <v>44409</v>
      </c>
      <c r="D41" s="36">
        <f>IF(B40&lt;'Умови та класичний графік'!$J$14,C40,"")</f>
        <v>44378</v>
      </c>
      <c r="E41" s="26">
        <f>IF(B40&lt;'Умови та класичний графік'!$J$14,C41-1,"")</f>
        <v>44408</v>
      </c>
      <c r="F41" s="37">
        <f>IF(B40&lt;'Умови та класичний графік'!$J$14,E41-D41+1,"")</f>
        <v>31</v>
      </c>
      <c r="G41" s="105">
        <f>IF(B40&lt;'Умови та класичний графік'!$J$14,-(SUM(J41:L41)),"")</f>
        <v>4655.6886881285773</v>
      </c>
      <c r="H41" s="105"/>
      <c r="I41" s="32">
        <f>IF(B40&lt;'Умови та класичний графік'!$J$14,I40+J41,"")</f>
        <v>22104.535168963776</v>
      </c>
      <c r="J41" s="32">
        <f>IF(B40&lt;'Умови та класичний графік'!$J$14,PPMT($J$20/12,B41,$J$12,$J$11,0,0),"")</f>
        <v>-4195.4391377608954</v>
      </c>
      <c r="K41" s="32">
        <f>IF(B40&lt;'Умови та класичний графік'!$J$14,IPMT($J$20/12,B41,$J$12,$J$11,0,0),"")</f>
        <v>-460.24955036768148</v>
      </c>
      <c r="L41" s="30">
        <f>IF(B40&lt;'Умови та класичний графік'!$J$14,-(SUM(M41:V41)),"")</f>
        <v>0</v>
      </c>
      <c r="M41" s="38"/>
      <c r="N41" s="39"/>
      <c r="O41" s="39"/>
      <c r="P41" s="32"/>
      <c r="Q41" s="40"/>
      <c r="R41" s="40"/>
      <c r="S41" s="41"/>
      <c r="T41" s="41"/>
      <c r="U41" s="41"/>
      <c r="V41" s="41"/>
      <c r="W41" s="43">
        <f>IF(B40&lt;'Умови та класичний графік'!$J$14,XIRR($G$34:G41,$C$34:C41,0),"")</f>
        <v>-0.53782113888986405</v>
      </c>
      <c r="X41" s="42"/>
      <c r="Y41" s="35"/>
    </row>
    <row r="42" spans="1:25" x14ac:dyDescent="0.2">
      <c r="B42" s="25">
        <v>8</v>
      </c>
      <c r="C42" s="36">
        <f>IF(B41&lt;'Умови та класичний графік'!$J$14,EDATE(C41,1),"")</f>
        <v>44440</v>
      </c>
      <c r="D42" s="36">
        <f>IF(B41&lt;'Умови та класичний графік'!$J$14,C41,"")</f>
        <v>44409</v>
      </c>
      <c r="E42" s="26">
        <f>IF(B41&lt;'Умови та класичний графік'!$J$14,C42-1,"")</f>
        <v>44439</v>
      </c>
      <c r="F42" s="37">
        <f>IF(B41&lt;'Умови та класичний графік'!$J$14,E42-D42+1,"")</f>
        <v>31</v>
      </c>
      <c r="G42" s="105">
        <f>IF(B41&lt;'Умови та класичний графік'!$J$14,-(SUM(J42:L42)),"")</f>
        <v>4655.6886881285773</v>
      </c>
      <c r="H42" s="105"/>
      <c r="I42" s="32">
        <f>IF(B41&lt;'Умови та класичний графік'!$J$14,I41+J42,"")</f>
        <v>17835.675846292062</v>
      </c>
      <c r="J42" s="32">
        <f>IF(B41&lt;'Умови та класичний графік'!$J$14,PPMT($J$20/12,B42,$J$12,$J$11,0,0),"")</f>
        <v>-4268.8593226717112</v>
      </c>
      <c r="K42" s="32">
        <f>IF(B41&lt;'Умови та класичний графік'!$J$14,IPMT($J$20/12,B42,$J$12,$J$11,0,0),"")</f>
        <v>-386.82936545686584</v>
      </c>
      <c r="L42" s="30">
        <f>IF(B41&lt;'Умови та класичний графік'!$J$14,-(SUM(M42:V42)),"")</f>
        <v>0</v>
      </c>
      <c r="M42" s="38"/>
      <c r="N42" s="39"/>
      <c r="O42" s="39"/>
      <c r="P42" s="32"/>
      <c r="Q42" s="40"/>
      <c r="R42" s="40"/>
      <c r="S42" s="41"/>
      <c r="T42" s="41"/>
      <c r="U42" s="41"/>
      <c r="V42" s="41"/>
      <c r="W42" s="43">
        <f>IF(B41&lt;'Умови та класичний графік'!$J$14,XIRR($G$34:G42,$C$34:C42,0),"")</f>
        <v>-0.28997458509735763</v>
      </c>
      <c r="X42" s="42"/>
      <c r="Y42" s="35"/>
    </row>
    <row r="43" spans="1:25" x14ac:dyDescent="0.2">
      <c r="B43" s="25">
        <v>9</v>
      </c>
      <c r="C43" s="36">
        <f>IF(B42&lt;'Умови та класичний графік'!$J$14,EDATE(C42,1),"")</f>
        <v>44470</v>
      </c>
      <c r="D43" s="36">
        <f>IF(B42&lt;'Умови та класичний графік'!$J$14,C42,"")</f>
        <v>44440</v>
      </c>
      <c r="E43" s="26">
        <f>IF(B42&lt;'Умови та класичний графік'!$J$14,C43-1,"")</f>
        <v>44469</v>
      </c>
      <c r="F43" s="37">
        <f>IF(B42&lt;'Умови та класичний графік'!$J$14,E43-D43+1,"")</f>
        <v>30</v>
      </c>
      <c r="G43" s="105">
        <f>IF(B42&lt;'Умови та класичний графік'!$J$14,-(SUM(J43:L43)),"")</f>
        <v>4655.6886881285773</v>
      </c>
      <c r="H43" s="105"/>
      <c r="I43" s="32">
        <f>IF(B42&lt;'Умови та класичний графік'!$J$14,I42+J43,"")</f>
        <v>13492.111485473597</v>
      </c>
      <c r="J43" s="32">
        <f>IF(B42&lt;'Умови та класичний графік'!$J$14,PPMT($J$20/12,B43,$J$12,$J$11,0,0),"")</f>
        <v>-4343.5643608184664</v>
      </c>
      <c r="K43" s="32">
        <f>IF(B42&lt;'Умови та класичний графік'!$J$14,IPMT($J$20/12,B43,$J$12,$J$11,0,0),"")</f>
        <v>-312.12432731011086</v>
      </c>
      <c r="L43" s="30">
        <f>IF(B42&lt;'Умови та класичний графік'!$J$14,-(SUM(M43:V43)),"")</f>
        <v>0</v>
      </c>
      <c r="M43" s="38"/>
      <c r="N43" s="39"/>
      <c r="O43" s="39"/>
      <c r="P43" s="32"/>
      <c r="Q43" s="40"/>
      <c r="R43" s="40"/>
      <c r="S43" s="41"/>
      <c r="T43" s="41"/>
      <c r="U43" s="41"/>
      <c r="V43" s="41"/>
      <c r="W43" s="43">
        <f>IF(B42&lt;'Умови та класичний графік'!$J$14,XIRR($G$34:G43,$C$34:C43,0),"")</f>
        <v>-2.8135261891894039E-2</v>
      </c>
      <c r="X43" s="42"/>
      <c r="Y43" s="35"/>
    </row>
    <row r="44" spans="1:25" x14ac:dyDescent="0.2">
      <c r="B44" s="25">
        <v>10</v>
      </c>
      <c r="C44" s="36">
        <f>IF(B43&lt;'Умови та класичний графік'!$J$14,EDATE(C43,1),"")</f>
        <v>44501</v>
      </c>
      <c r="D44" s="36">
        <f>IF(B43&lt;'Умови та класичний графік'!$J$14,C43,"")</f>
        <v>44470</v>
      </c>
      <c r="E44" s="26">
        <f>IF(B43&lt;'Умови та класичний графік'!$J$14,C44-1,"")</f>
        <v>44500</v>
      </c>
      <c r="F44" s="37">
        <f>IF(B43&lt;'Умови та класичний графік'!$J$14,E44-D44+1,"")</f>
        <v>31</v>
      </c>
      <c r="G44" s="105">
        <f>IF(B43&lt;'Умови та класичний графік'!$J$14,-(SUM(J44:L44)),"")</f>
        <v>4655.6886881285773</v>
      </c>
      <c r="H44" s="105"/>
      <c r="I44" s="32">
        <f>IF(B43&lt;'Умови та класичний графік'!$J$14,I43+J44,"")</f>
        <v>9072.5347483408077</v>
      </c>
      <c r="J44" s="32">
        <f>IF(B43&lt;'Умови та класичний графік'!$J$14,PPMT($J$20/12,B44,$J$12,$J$11,0,0),"")</f>
        <v>-4419.5767371327893</v>
      </c>
      <c r="K44" s="32">
        <f>IF(B43&lt;'Умови та класичний графік'!$J$14,IPMT($J$20/12,B44,$J$12,$J$11,0,0),"")</f>
        <v>-236.11195099578777</v>
      </c>
      <c r="L44" s="30">
        <f>IF(B43&lt;'Умови та класичний графік'!$J$14,-(SUM(M44:V44)),"")</f>
        <v>0</v>
      </c>
      <c r="M44" s="38"/>
      <c r="N44" s="39"/>
      <c r="O44" s="39"/>
      <c r="P44" s="32"/>
      <c r="Q44" s="40"/>
      <c r="R44" s="40"/>
      <c r="S44" s="41"/>
      <c r="T44" s="41"/>
      <c r="U44" s="41"/>
      <c r="V44" s="41"/>
      <c r="W44" s="43">
        <f>IF(B43&lt;'Умови та класичний графік'!$J$14,XIRR($G$34:G44,$C$34:C44,0),"")</f>
        <v>0.23105721191406253</v>
      </c>
      <c r="X44" s="42"/>
      <c r="Y44" s="35"/>
    </row>
    <row r="45" spans="1:25" x14ac:dyDescent="0.2">
      <c r="B45" s="25">
        <v>11</v>
      </c>
      <c r="C45" s="36">
        <f>IF(B44&lt;'Умови та класичний графік'!$J$14,EDATE(C44,1),"")</f>
        <v>44531</v>
      </c>
      <c r="D45" s="36">
        <f>IF(B44&lt;'Умови та класичний графік'!$J$14,C44,"")</f>
        <v>44501</v>
      </c>
      <c r="E45" s="26">
        <f>IF(B44&lt;'Умови та класичний графік'!$J$14,C45-1,"")</f>
        <v>44530</v>
      </c>
      <c r="F45" s="37">
        <f>IF(B44&lt;'Умови та класичний графік'!$J$14,E45-D45+1,"")</f>
        <v>30</v>
      </c>
      <c r="G45" s="105">
        <f>IF(B44&lt;'Умови та класичний графік'!$J$14,-(SUM(J45:L45)),"")</f>
        <v>4655.6886881285773</v>
      </c>
      <c r="H45" s="105"/>
      <c r="I45" s="32">
        <f>IF(B44&lt;'Умови та класичний графік'!$J$14,I44+J45,"")</f>
        <v>4575.6154183081944</v>
      </c>
      <c r="J45" s="32">
        <f>IF(B44&lt;'Умови та класичний графік'!$J$14,PPMT($J$20/12,B45,$J$12,$J$11,0,0),"")</f>
        <v>-4496.9193300326133</v>
      </c>
      <c r="K45" s="32">
        <f>IF(B44&lt;'Умови та класичний графік'!$J$14,IPMT($J$20/12,B45,$J$12,$J$11,0,0),"")</f>
        <v>-158.76935809596392</v>
      </c>
      <c r="L45" s="30">
        <f>IF(B44&lt;'Умови та класичний графік'!$J$14,-(SUM(M45:V45)),"")</f>
        <v>0</v>
      </c>
      <c r="M45" s="38"/>
      <c r="N45" s="39"/>
      <c r="O45" s="39"/>
      <c r="P45" s="32"/>
      <c r="Q45" s="40"/>
      <c r="R45" s="40"/>
      <c r="S45" s="41"/>
      <c r="T45" s="41"/>
      <c r="U45" s="41"/>
      <c r="V45" s="41"/>
      <c r="W45" s="43">
        <f>IF(B44&lt;'Умови та класичний графік'!$J$14,XIRR($G$34:G45,$C$34:C45,0),"")</f>
        <v>0.477137275390625</v>
      </c>
      <c r="X45" s="42"/>
      <c r="Y45" s="35"/>
    </row>
    <row r="46" spans="1:25" x14ac:dyDescent="0.2">
      <c r="B46" s="25">
        <v>12</v>
      </c>
      <c r="C46" s="36">
        <f>IF(B45&lt;'Умови та класичний графік'!$J$14,EDATE(C45,1),"")</f>
        <v>44562</v>
      </c>
      <c r="D46" s="36">
        <f>IF(B45&lt;'Умови та класичний графік'!$J$14,C45,"")</f>
        <v>44531</v>
      </c>
      <c r="E46" s="26">
        <f>IF(B45&lt;'Умови та класичний графік'!$J$14,C46-1,"")</f>
        <v>44561</v>
      </c>
      <c r="F46" s="37">
        <f>IF(B45&lt;'Умови та класичний графік'!$J$14,E46-D46+1,"")</f>
        <v>31</v>
      </c>
      <c r="G46" s="105">
        <f>IF(B45&lt;'Умови та класичний графік'!$J$14,-(SUM(J46:L46)),"")</f>
        <v>4955.6886881285773</v>
      </c>
      <c r="H46" s="105"/>
      <c r="I46" s="32">
        <f>IF(B45&lt;'Умови та класичний графік'!$J$14,I45+J46,"")</f>
        <v>1.0004441719502211E-11</v>
      </c>
      <c r="J46" s="32">
        <f>IF(B45&lt;'Умови та класичний графік'!$J$14,PPMT($J$20/12,B46,$J$12,$J$11,0,0),"")</f>
        <v>-4575.6154183081844</v>
      </c>
      <c r="K46" s="32">
        <f>IF(B45&lt;'Умови та класичний графік'!$J$14,IPMT($J$20/12,B46,$J$12,$J$11,0,0),"")</f>
        <v>-80.073269820393222</v>
      </c>
      <c r="L46" s="30">
        <f>IF(B45&lt;'Умови та класичний графік'!$J$14,-(SUM(M46:V46)),"")</f>
        <v>-300.00000000000006</v>
      </c>
      <c r="M46" s="38"/>
      <c r="N46" s="39"/>
      <c r="O46" s="39"/>
      <c r="P46" s="32"/>
      <c r="Q46" s="40"/>
      <c r="R46" s="40"/>
      <c r="S46" s="41"/>
      <c r="T46" s="41"/>
      <c r="U46" s="33">
        <f>IF(B45&lt;'Умови та класичний графік'!$J$14,('Умови та класичний графік'!$J$15*$N$18)+(I46*$N$19),"")</f>
        <v>300.00000000000006</v>
      </c>
      <c r="V46" s="41"/>
      <c r="W46" s="43">
        <f>IF(B45&lt;'Умови та класичний графік'!$J$14,XIRR($G$34:G46,$C$34:C46,0),"")</f>
        <v>0.71854276367187508</v>
      </c>
      <c r="X46" s="42"/>
      <c r="Y46" s="35"/>
    </row>
    <row r="47" spans="1:25" x14ac:dyDescent="0.2">
      <c r="B47" s="25">
        <v>13</v>
      </c>
      <c r="C47" s="36" t="str">
        <f>IF(B46&lt;'Умови та класичний графік'!$J$14,EDATE(C46,1),"")</f>
        <v/>
      </c>
      <c r="D47" s="36" t="str">
        <f>IF(B46&lt;'Умови та класичний графік'!$J$14,C46,"")</f>
        <v/>
      </c>
      <c r="E47" s="26" t="str">
        <f>IF(B46&lt;'Умови та класичний графік'!$J$14,C47-1,"")</f>
        <v/>
      </c>
      <c r="F47" s="37" t="str">
        <f>IF(B46&lt;'Умови та класичний графік'!$J$14,E47-D47+1,"")</f>
        <v/>
      </c>
      <c r="G47" s="105" t="str">
        <f>IF(B46&lt;'Умови та класичний графік'!$J$14,-(SUM(J47:L47)),"")</f>
        <v/>
      </c>
      <c r="H47" s="105"/>
      <c r="I47" s="32" t="str">
        <f>IF(B46&lt;'Умови та класичний графік'!$J$14,I46+J47,"")</f>
        <v/>
      </c>
      <c r="J47" s="32" t="str">
        <f>IF(B46&lt;'Умови та класичний графік'!$J$14,PPMT($J$20/12,B47,$J$12,$J$11,0,0),"")</f>
        <v/>
      </c>
      <c r="K47" s="32" t="str">
        <f>IF(B46&lt;'Умови та класичний графік'!$J$14,IPMT($J$20/12,B47,$J$12,$J$11,0,0),"")</f>
        <v/>
      </c>
      <c r="L47" s="30" t="str">
        <f>IF(B46&lt;'Умови та класичний графік'!$J$14,-(SUM(M47:V47)),"")</f>
        <v/>
      </c>
      <c r="M47" s="38"/>
      <c r="N47" s="39"/>
      <c r="O47" s="39"/>
      <c r="P47" s="32"/>
      <c r="Q47" s="40"/>
      <c r="R47" s="40"/>
      <c r="S47" s="41"/>
      <c r="T47" s="41"/>
      <c r="U47" s="41"/>
      <c r="V47" s="41"/>
      <c r="W47" s="43" t="str">
        <f>IF(B46&lt;'Умови та класичний графік'!$J$14,XIRR($G$34:G47,$C$34:C47,0),"")</f>
        <v/>
      </c>
      <c r="X47" s="42"/>
      <c r="Y47" s="35"/>
    </row>
    <row r="48" spans="1:25" x14ac:dyDescent="0.2">
      <c r="B48" s="25">
        <v>14</v>
      </c>
      <c r="C48" s="36" t="str">
        <f>IF(B47&lt;'Умови та класичний графік'!$J$14,EDATE(C47,1),"")</f>
        <v/>
      </c>
      <c r="D48" s="36" t="str">
        <f>IF(B47&lt;'Умови та класичний графік'!$J$14,C47,"")</f>
        <v/>
      </c>
      <c r="E48" s="26" t="str">
        <f>IF(B47&lt;'Умови та класичний графік'!$J$14,C48-1,"")</f>
        <v/>
      </c>
      <c r="F48" s="37" t="str">
        <f>IF(B47&lt;'Умови та класичний графік'!$J$14,E48-D48+1,"")</f>
        <v/>
      </c>
      <c r="G48" s="105" t="str">
        <f>IF(B47&lt;'Умови та класичний графік'!$J$14,-(SUM(J48:L48)),"")</f>
        <v/>
      </c>
      <c r="H48" s="105"/>
      <c r="I48" s="32" t="str">
        <f>IF(B47&lt;'Умови та класичний графік'!$J$14,I47+J48,"")</f>
        <v/>
      </c>
      <c r="J48" s="32" t="str">
        <f>IF(B47&lt;'Умови та класичний графік'!$J$14,PPMT($J$20/12,B48,$J$12,$J$11,0,0),"")</f>
        <v/>
      </c>
      <c r="K48" s="32" t="str">
        <f>IF(B47&lt;'Умови та класичний графік'!$J$14,IPMT($J$20/12,B48,$J$12,$J$11,0,0),"")</f>
        <v/>
      </c>
      <c r="L48" s="30" t="str">
        <f>IF(B47&lt;'Умови та класичний графік'!$J$14,-(SUM(M48:V48)),"")</f>
        <v/>
      </c>
      <c r="M48" s="38"/>
      <c r="N48" s="39"/>
      <c r="O48" s="39"/>
      <c r="P48" s="32"/>
      <c r="Q48" s="40"/>
      <c r="R48" s="40"/>
      <c r="S48" s="41"/>
      <c r="T48" s="41"/>
      <c r="U48" s="41"/>
      <c r="V48" s="41"/>
      <c r="W48" s="43" t="str">
        <f>IF(B47&lt;'Умови та класичний графік'!$J$14,XIRR($G$34:G48,$C$34:C48,0),"")</f>
        <v/>
      </c>
      <c r="X48" s="42"/>
      <c r="Y48" s="35"/>
    </row>
    <row r="49" spans="2:25" x14ac:dyDescent="0.2">
      <c r="B49" s="25">
        <v>15</v>
      </c>
      <c r="C49" s="36" t="str">
        <f>IF(B48&lt;'Умови та класичний графік'!$J$14,EDATE(C48,1),"")</f>
        <v/>
      </c>
      <c r="D49" s="36" t="str">
        <f>IF(B48&lt;'Умови та класичний графік'!$J$14,C48,"")</f>
        <v/>
      </c>
      <c r="E49" s="26" t="str">
        <f>IF(B48&lt;'Умови та класичний графік'!$J$14,C49-1,"")</f>
        <v/>
      </c>
      <c r="F49" s="37" t="str">
        <f>IF(B48&lt;'Умови та класичний графік'!$J$14,E49-D49+1,"")</f>
        <v/>
      </c>
      <c r="G49" s="105" t="str">
        <f>IF(B48&lt;'Умови та класичний графік'!$J$14,-(SUM(J49:L49)),"")</f>
        <v/>
      </c>
      <c r="H49" s="105"/>
      <c r="I49" s="32" t="str">
        <f>IF(B48&lt;'Умови та класичний графік'!$J$14,I48+J49,"")</f>
        <v/>
      </c>
      <c r="J49" s="32" t="str">
        <f>IF(B48&lt;'Умови та класичний графік'!$J$14,PPMT($J$20/12,B49,$J$12,$J$11,0,0),"")</f>
        <v/>
      </c>
      <c r="K49" s="32" t="str">
        <f>IF(B48&lt;'Умови та класичний графік'!$J$14,IPMT($J$20/12,B49,$J$12,$J$11,0,0),"")</f>
        <v/>
      </c>
      <c r="L49" s="30" t="str">
        <f>IF(B48&lt;'Умови та класичний графік'!$J$14,-(SUM(M49:V49)),"")</f>
        <v/>
      </c>
      <c r="M49" s="38"/>
      <c r="N49" s="39"/>
      <c r="O49" s="39"/>
      <c r="P49" s="32"/>
      <c r="Q49" s="40"/>
      <c r="R49" s="40"/>
      <c r="S49" s="41"/>
      <c r="T49" s="41"/>
      <c r="U49" s="41"/>
      <c r="V49" s="41"/>
      <c r="W49" s="43" t="str">
        <f>IF(B48&lt;'Умови та класичний графік'!$J$14,XIRR($G$34:G49,$C$34:C49,0),"")</f>
        <v/>
      </c>
      <c r="X49" s="42"/>
      <c r="Y49" s="35"/>
    </row>
    <row r="50" spans="2:25" x14ac:dyDescent="0.2">
      <c r="B50" s="25">
        <v>16</v>
      </c>
      <c r="C50" s="36" t="str">
        <f>IF(B49&lt;'Умови та класичний графік'!$J$14,EDATE(C49,1),"")</f>
        <v/>
      </c>
      <c r="D50" s="36" t="str">
        <f>IF(B49&lt;'Умови та класичний графік'!$J$14,C49,"")</f>
        <v/>
      </c>
      <c r="E50" s="26" t="str">
        <f>IF(B49&lt;'Умови та класичний графік'!$J$14,C50-1,"")</f>
        <v/>
      </c>
      <c r="F50" s="37" t="str">
        <f>IF(B49&lt;'Умови та класичний графік'!$J$14,E50-D50+1,"")</f>
        <v/>
      </c>
      <c r="G50" s="105" t="str">
        <f>IF(B49&lt;'Умови та класичний графік'!$J$14,-(SUM(J50:L50)),"")</f>
        <v/>
      </c>
      <c r="H50" s="105"/>
      <c r="I50" s="32" t="str">
        <f>IF(B49&lt;'Умови та класичний графік'!$J$14,I49+J50,"")</f>
        <v/>
      </c>
      <c r="J50" s="32" t="str">
        <f>IF(B49&lt;'Умови та класичний графік'!$J$14,PPMT($J$20/12,B50,$J$12,$J$11,0,0),"")</f>
        <v/>
      </c>
      <c r="K50" s="32" t="str">
        <f>IF(B49&lt;'Умови та класичний графік'!$J$14,IPMT($J$20/12,B50,$J$12,$J$11,0,0),"")</f>
        <v/>
      </c>
      <c r="L50" s="30" t="str">
        <f>IF(B49&lt;'Умови та класичний графік'!$J$14,-(SUM(M50:V50)),"")</f>
        <v/>
      </c>
      <c r="M50" s="38"/>
      <c r="N50" s="39"/>
      <c r="O50" s="39"/>
      <c r="P50" s="32"/>
      <c r="Q50" s="40"/>
      <c r="R50" s="40"/>
      <c r="S50" s="41"/>
      <c r="T50" s="41"/>
      <c r="U50" s="41"/>
      <c r="V50" s="41"/>
      <c r="W50" s="43" t="str">
        <f>IF(B49&lt;'Умови та класичний графік'!$J$14,XIRR($G$34:G50,$C$34:C50,0),"")</f>
        <v/>
      </c>
      <c r="X50" s="42"/>
      <c r="Y50" s="35"/>
    </row>
    <row r="51" spans="2:25" x14ac:dyDescent="0.2">
      <c r="B51" s="25">
        <v>17</v>
      </c>
      <c r="C51" s="36" t="str">
        <f>IF(B50&lt;'Умови та класичний графік'!$J$14,EDATE(C50,1),"")</f>
        <v/>
      </c>
      <c r="D51" s="36" t="str">
        <f>IF(B50&lt;'Умови та класичний графік'!$J$14,C50,"")</f>
        <v/>
      </c>
      <c r="E51" s="26" t="str">
        <f>IF(B50&lt;'Умови та класичний графік'!$J$14,C51-1,"")</f>
        <v/>
      </c>
      <c r="F51" s="37" t="str">
        <f>IF(B50&lt;'Умови та класичний графік'!$J$14,E51-D51+1,"")</f>
        <v/>
      </c>
      <c r="G51" s="105" t="str">
        <f>IF(B50&lt;'Умови та класичний графік'!$J$14,-(SUM(J51:L51)),"")</f>
        <v/>
      </c>
      <c r="H51" s="105"/>
      <c r="I51" s="32" t="str">
        <f>IF(B50&lt;'Умови та класичний графік'!$J$14,I50+J51,"")</f>
        <v/>
      </c>
      <c r="J51" s="32" t="str">
        <f>IF(B50&lt;'Умови та класичний графік'!$J$14,PPMT($J$20/12,B51,$J$12,$J$11,0,0),"")</f>
        <v/>
      </c>
      <c r="K51" s="32" t="str">
        <f>IF(B50&lt;'Умови та класичний графік'!$J$14,IPMT($J$20/12,B51,$J$12,$J$11,0,0),"")</f>
        <v/>
      </c>
      <c r="L51" s="30" t="str">
        <f>IF(B50&lt;'Умови та класичний графік'!$J$14,-(SUM(M51:V51)),"")</f>
        <v/>
      </c>
      <c r="M51" s="38"/>
      <c r="N51" s="39"/>
      <c r="O51" s="39"/>
      <c r="P51" s="32"/>
      <c r="Q51" s="40"/>
      <c r="R51" s="40"/>
      <c r="S51" s="41"/>
      <c r="T51" s="41"/>
      <c r="U51" s="41"/>
      <c r="V51" s="41"/>
      <c r="W51" s="43" t="str">
        <f>IF(B50&lt;'Умови та класичний графік'!$J$14,XIRR($G$34:G51,$C$34:C51,0),"")</f>
        <v/>
      </c>
      <c r="X51" s="42"/>
      <c r="Y51" s="35"/>
    </row>
    <row r="52" spans="2:25" x14ac:dyDescent="0.2">
      <c r="B52" s="25">
        <v>18</v>
      </c>
      <c r="C52" s="36" t="str">
        <f>IF(B51&lt;'Умови та класичний графік'!$J$14,EDATE(C51,1),"")</f>
        <v/>
      </c>
      <c r="D52" s="36" t="str">
        <f>IF(B51&lt;'Умови та класичний графік'!$J$14,C51,"")</f>
        <v/>
      </c>
      <c r="E52" s="26" t="str">
        <f>IF(B51&lt;'Умови та класичний графік'!$J$14,C52-1,"")</f>
        <v/>
      </c>
      <c r="F52" s="37" t="str">
        <f>IF(B51&lt;'Умови та класичний графік'!$J$14,E52-D52+1,"")</f>
        <v/>
      </c>
      <c r="G52" s="105" t="str">
        <f>IF(B51&lt;'Умови та класичний графік'!$J$14,-(SUM(J52:L52)),"")</f>
        <v/>
      </c>
      <c r="H52" s="105"/>
      <c r="I52" s="32" t="str">
        <f>IF(B51&lt;'Умови та класичний графік'!$J$14,I51+J52,"")</f>
        <v/>
      </c>
      <c r="J52" s="32" t="str">
        <f>IF(B51&lt;'Умови та класичний графік'!$J$14,PPMT($J$20/12,B52,$J$12,$J$11,0,0),"")</f>
        <v/>
      </c>
      <c r="K52" s="32" t="str">
        <f>IF(B51&lt;'Умови та класичний графік'!$J$14,IPMT($J$20/12,B52,$J$12,$J$11,0,0),"")</f>
        <v/>
      </c>
      <c r="L52" s="30" t="str">
        <f>IF(B51&lt;'Умови та класичний графік'!$J$14,-(SUM(M52:V52)),"")</f>
        <v/>
      </c>
      <c r="M52" s="38"/>
      <c r="N52" s="39"/>
      <c r="O52" s="39"/>
      <c r="P52" s="32"/>
      <c r="Q52" s="40"/>
      <c r="R52" s="40"/>
      <c r="S52" s="41"/>
      <c r="T52" s="41"/>
      <c r="U52" s="41"/>
      <c r="V52" s="41"/>
      <c r="W52" s="43" t="str">
        <f>IF(B51&lt;'Умови та класичний графік'!$J$14,XIRR($G$34:G52,$C$34:C52,0),"")</f>
        <v/>
      </c>
      <c r="X52" s="42"/>
      <c r="Y52" s="35"/>
    </row>
    <row r="53" spans="2:25" x14ac:dyDescent="0.2">
      <c r="B53" s="25">
        <v>19</v>
      </c>
      <c r="C53" s="36" t="str">
        <f>IF(B52&lt;'Умови та класичний графік'!$J$14,EDATE(C52,1),"")</f>
        <v/>
      </c>
      <c r="D53" s="36" t="str">
        <f>IF(B52&lt;'Умови та класичний графік'!$J$14,C52,"")</f>
        <v/>
      </c>
      <c r="E53" s="26" t="str">
        <f>IF(B52&lt;'Умови та класичний графік'!$J$14,C53-1,"")</f>
        <v/>
      </c>
      <c r="F53" s="37" t="str">
        <f>IF(B52&lt;'Умови та класичний графік'!$J$14,E53-D53+1,"")</f>
        <v/>
      </c>
      <c r="G53" s="105" t="str">
        <f>IF(B52&lt;'Умови та класичний графік'!$J$14,-(SUM(J53:L53)),"")</f>
        <v/>
      </c>
      <c r="H53" s="105"/>
      <c r="I53" s="32" t="str">
        <f>IF(B52&lt;'Умови та класичний графік'!$J$14,I52+J53,"")</f>
        <v/>
      </c>
      <c r="J53" s="32" t="str">
        <f>IF(B52&lt;'Умови та класичний графік'!$J$14,PPMT($J$20/12,B53,$J$12,$J$11,0,0),"")</f>
        <v/>
      </c>
      <c r="K53" s="32" t="str">
        <f>IF(B52&lt;'Умови та класичний графік'!$J$14,IPMT($J$20/12,B53,$J$12,$J$11,0,0),"")</f>
        <v/>
      </c>
      <c r="L53" s="30" t="str">
        <f>IF(B52&lt;'Умови та класичний графік'!$J$14,-(SUM(M53:V53)),"")</f>
        <v/>
      </c>
      <c r="M53" s="38"/>
      <c r="N53" s="39"/>
      <c r="O53" s="39"/>
      <c r="P53" s="32"/>
      <c r="Q53" s="40"/>
      <c r="R53" s="40"/>
      <c r="S53" s="41"/>
      <c r="T53" s="41"/>
      <c r="U53" s="41"/>
      <c r="V53" s="41"/>
      <c r="W53" s="43" t="str">
        <f>IF(B52&lt;'Умови та класичний графік'!$J$14,XIRR($G$34:G53,$C$34:C53,0),"")</f>
        <v/>
      </c>
      <c r="X53" s="42"/>
      <c r="Y53" s="35"/>
    </row>
    <row r="54" spans="2:25" x14ac:dyDescent="0.2">
      <c r="B54" s="25">
        <v>20</v>
      </c>
      <c r="C54" s="36" t="str">
        <f>IF(B53&lt;'Умови та класичний графік'!$J$14,EDATE(C53,1),"")</f>
        <v/>
      </c>
      <c r="D54" s="36" t="str">
        <f>IF(B53&lt;'Умови та класичний графік'!$J$14,C53,"")</f>
        <v/>
      </c>
      <c r="E54" s="26" t="str">
        <f>IF(B53&lt;'Умови та класичний графік'!$J$14,C54-1,"")</f>
        <v/>
      </c>
      <c r="F54" s="37" t="str">
        <f>IF(B53&lt;'Умови та класичний графік'!$J$14,E54-D54+1,"")</f>
        <v/>
      </c>
      <c r="G54" s="105" t="str">
        <f>IF(B53&lt;'Умови та класичний графік'!$J$14,-(SUM(J54:L54)),"")</f>
        <v/>
      </c>
      <c r="H54" s="105"/>
      <c r="I54" s="32" t="str">
        <f>IF(B53&lt;'Умови та класичний графік'!$J$14,I53+J54,"")</f>
        <v/>
      </c>
      <c r="J54" s="32" t="str">
        <f>IF(B53&lt;'Умови та класичний графік'!$J$14,PPMT($J$20/12,B54,$J$12,$J$11,0,0),"")</f>
        <v/>
      </c>
      <c r="K54" s="32" t="str">
        <f>IF(B53&lt;'Умови та класичний графік'!$J$14,IPMT($J$20/12,B54,$J$12,$J$11,0,0),"")</f>
        <v/>
      </c>
      <c r="L54" s="30" t="str">
        <f>IF(B53&lt;'Умови та класичний графік'!$J$14,-(SUM(M54:V54)),"")</f>
        <v/>
      </c>
      <c r="M54" s="38"/>
      <c r="N54" s="39"/>
      <c r="O54" s="39"/>
      <c r="P54" s="32"/>
      <c r="Q54" s="40"/>
      <c r="R54" s="40"/>
      <c r="S54" s="41"/>
      <c r="T54" s="41"/>
      <c r="U54" s="41"/>
      <c r="V54" s="41"/>
      <c r="W54" s="43" t="str">
        <f>IF(B53&lt;'Умови та класичний графік'!$J$14,XIRR($G$34:G54,$C$34:C54,0),"")</f>
        <v/>
      </c>
      <c r="X54" s="42"/>
      <c r="Y54" s="35"/>
    </row>
    <row r="55" spans="2:25" x14ac:dyDescent="0.2">
      <c r="B55" s="25">
        <v>21</v>
      </c>
      <c r="C55" s="36" t="str">
        <f>IF(B54&lt;'Умови та класичний графік'!$J$14,EDATE(C54,1),"")</f>
        <v/>
      </c>
      <c r="D55" s="36" t="str">
        <f>IF(B54&lt;'Умови та класичний графік'!$J$14,C54,"")</f>
        <v/>
      </c>
      <c r="E55" s="26" t="str">
        <f>IF(B54&lt;'Умови та класичний графік'!$J$14,C55-1,"")</f>
        <v/>
      </c>
      <c r="F55" s="37" t="str">
        <f>IF(B54&lt;'Умови та класичний графік'!$J$14,E55-D55+1,"")</f>
        <v/>
      </c>
      <c r="G55" s="105" t="str">
        <f>IF(B54&lt;'Умови та класичний графік'!$J$14,-(SUM(J55:L55)),"")</f>
        <v/>
      </c>
      <c r="H55" s="105"/>
      <c r="I55" s="32" t="str">
        <f>IF(B54&lt;'Умови та класичний графік'!$J$14,I54+J55,"")</f>
        <v/>
      </c>
      <c r="J55" s="32" t="str">
        <f>IF(B54&lt;'Умови та класичний графік'!$J$14,PPMT($J$20/12,B55,$J$12,$J$11,0,0),"")</f>
        <v/>
      </c>
      <c r="K55" s="32" t="str">
        <f>IF(B54&lt;'Умови та класичний графік'!$J$14,IPMT($J$20/12,B55,$J$12,$J$11,0,0),"")</f>
        <v/>
      </c>
      <c r="L55" s="30" t="str">
        <f>IF(B54&lt;'Умови та класичний графік'!$J$14,-(SUM(M55:V55)),"")</f>
        <v/>
      </c>
      <c r="M55" s="38"/>
      <c r="N55" s="39"/>
      <c r="O55" s="39"/>
      <c r="P55" s="32"/>
      <c r="Q55" s="40"/>
      <c r="R55" s="40"/>
      <c r="S55" s="41"/>
      <c r="T55" s="41"/>
      <c r="U55" s="41"/>
      <c r="V55" s="41"/>
      <c r="W55" s="43" t="str">
        <f>IF(B54&lt;'Умови та класичний графік'!$J$14,XIRR($G$34:G55,$C$34:C55,0),"")</f>
        <v/>
      </c>
      <c r="X55" s="42"/>
      <c r="Y55" s="35"/>
    </row>
    <row r="56" spans="2:25" x14ac:dyDescent="0.2">
      <c r="B56" s="25">
        <v>22</v>
      </c>
      <c r="C56" s="36" t="str">
        <f>IF(B55&lt;'Умови та класичний графік'!$J$14,EDATE(C55,1),"")</f>
        <v/>
      </c>
      <c r="D56" s="36" t="str">
        <f>IF(B55&lt;'Умови та класичний графік'!$J$14,C55,"")</f>
        <v/>
      </c>
      <c r="E56" s="26" t="str">
        <f>IF(B55&lt;'Умови та класичний графік'!$J$14,C56-1,"")</f>
        <v/>
      </c>
      <c r="F56" s="37" t="str">
        <f>IF(B55&lt;'Умови та класичний графік'!$J$14,E56-D56+1,"")</f>
        <v/>
      </c>
      <c r="G56" s="105" t="str">
        <f>IF(B55&lt;'Умови та класичний графік'!$J$14,-(SUM(J56:L56)),"")</f>
        <v/>
      </c>
      <c r="H56" s="105"/>
      <c r="I56" s="32" t="str">
        <f>IF(B55&lt;'Умови та класичний графік'!$J$14,I55+J56,"")</f>
        <v/>
      </c>
      <c r="J56" s="32" t="str">
        <f>IF(B55&lt;'Умови та класичний графік'!$J$14,PPMT($J$20/12,B56,$J$12,$J$11,0,0),"")</f>
        <v/>
      </c>
      <c r="K56" s="32" t="str">
        <f>IF(B55&lt;'Умови та класичний графік'!$J$14,IPMT($J$20/12,B56,$J$12,$J$11,0,0),"")</f>
        <v/>
      </c>
      <c r="L56" s="30" t="str">
        <f>IF(B55&lt;'Умови та класичний графік'!$J$14,-(SUM(M56:V56)),"")</f>
        <v/>
      </c>
      <c r="M56" s="38"/>
      <c r="N56" s="39"/>
      <c r="O56" s="39"/>
      <c r="P56" s="32"/>
      <c r="Q56" s="40"/>
      <c r="R56" s="40"/>
      <c r="S56" s="41"/>
      <c r="T56" s="41"/>
      <c r="U56" s="41"/>
      <c r="V56" s="41"/>
      <c r="W56" s="43" t="str">
        <f>IF(B55&lt;'Умови та класичний графік'!$J$14,XIRR($G$34:G56,$C$34:C56,0),"")</f>
        <v/>
      </c>
      <c r="X56" s="42"/>
      <c r="Y56" s="35"/>
    </row>
    <row r="57" spans="2:25" x14ac:dyDescent="0.2">
      <c r="B57" s="25">
        <v>23</v>
      </c>
      <c r="C57" s="36" t="str">
        <f>IF(B56&lt;'Умови та класичний графік'!$J$14,EDATE(C56,1),"")</f>
        <v/>
      </c>
      <c r="D57" s="36" t="str">
        <f>IF(B56&lt;'Умови та класичний графік'!$J$14,C56,"")</f>
        <v/>
      </c>
      <c r="E57" s="26" t="str">
        <f>IF(B56&lt;'Умови та класичний графік'!$J$14,C57-1,"")</f>
        <v/>
      </c>
      <c r="F57" s="37" t="str">
        <f>IF(B56&lt;'Умови та класичний графік'!$J$14,E57-D57+1,"")</f>
        <v/>
      </c>
      <c r="G57" s="105" t="str">
        <f>IF(B56&lt;'Умови та класичний графік'!$J$14,-(SUM(J57:L57)),"")</f>
        <v/>
      </c>
      <c r="H57" s="105"/>
      <c r="I57" s="32" t="str">
        <f>IF(B56&lt;'Умови та класичний графік'!$J$14,I56+J57,"")</f>
        <v/>
      </c>
      <c r="J57" s="32" t="str">
        <f>IF(B56&lt;'Умови та класичний графік'!$J$14,PPMT($J$20/12,B57,$J$12,$J$11,0,0),"")</f>
        <v/>
      </c>
      <c r="K57" s="32" t="str">
        <f>IF(B56&lt;'Умови та класичний графік'!$J$14,IPMT($J$20/12,B57,$J$12,$J$11,0,0),"")</f>
        <v/>
      </c>
      <c r="L57" s="30" t="str">
        <f>IF(B56&lt;'Умови та класичний графік'!$J$14,-(SUM(M57:V57)),"")</f>
        <v/>
      </c>
      <c r="M57" s="38"/>
      <c r="N57" s="39"/>
      <c r="O57" s="39"/>
      <c r="P57" s="32"/>
      <c r="Q57" s="40"/>
      <c r="R57" s="40"/>
      <c r="S57" s="41"/>
      <c r="T57" s="41"/>
      <c r="U57" s="41"/>
      <c r="V57" s="41"/>
      <c r="W57" s="43" t="str">
        <f>IF(B56&lt;'Умови та класичний графік'!$J$14,XIRR($G$34:G57,$C$34:C57,0),"")</f>
        <v/>
      </c>
      <c r="X57" s="42"/>
      <c r="Y57" s="35"/>
    </row>
    <row r="58" spans="2:25" x14ac:dyDescent="0.2">
      <c r="B58" s="25">
        <v>24</v>
      </c>
      <c r="C58" s="36" t="str">
        <f>IF(B57&lt;'Умови та класичний графік'!$J$14,EDATE(C57,1),"")</f>
        <v/>
      </c>
      <c r="D58" s="36" t="str">
        <f>IF(B57&lt;'Умови та класичний графік'!$J$14,C57,"")</f>
        <v/>
      </c>
      <c r="E58" s="26" t="str">
        <f>IF(B57&lt;'Умови та класичний графік'!$J$14,C58-1,"")</f>
        <v/>
      </c>
      <c r="F58" s="37" t="str">
        <f>IF(B57&lt;'Умови та класичний графік'!$J$14,E58-D58+1,"")</f>
        <v/>
      </c>
      <c r="G58" s="105" t="str">
        <f>IF(B57&lt;'Умови та класичний графік'!$J$14,-(SUM(J58:L58)),"")</f>
        <v/>
      </c>
      <c r="H58" s="105"/>
      <c r="I58" s="32" t="str">
        <f>IF(B57&lt;'Умови та класичний графік'!$J$14,I57+J58,"")</f>
        <v/>
      </c>
      <c r="J58" s="32" t="str">
        <f>IF(B57&lt;'Умови та класичний графік'!$J$14,PPMT($J$20/12,B58,$J$12,$J$11,0,0),"")</f>
        <v/>
      </c>
      <c r="K58" s="32" t="str">
        <f>IF(B57&lt;'Умови та класичний графік'!$J$14,IPMT($J$20/12,B58,$J$12,$J$11,0,0),"")</f>
        <v/>
      </c>
      <c r="L58" s="30" t="str">
        <f>IF(B57&lt;'Умови та класичний графік'!$J$14,-(SUM(M58:V58)),"")</f>
        <v/>
      </c>
      <c r="M58" s="38"/>
      <c r="N58" s="39"/>
      <c r="O58" s="39"/>
      <c r="P58" s="32"/>
      <c r="Q58" s="40"/>
      <c r="R58" s="40"/>
      <c r="S58" s="41"/>
      <c r="T58" s="41"/>
      <c r="U58" s="33" t="str">
        <f>IF(B57&lt;'Умови та класичний графік'!$J$14,('Умови та класичний графік'!$J$15*$N$18)+(I58*$N$19),"")</f>
        <v/>
      </c>
      <c r="V58" s="41"/>
      <c r="W58" s="43" t="str">
        <f>IF(B57&lt;'Умови та класичний графік'!$J$14,XIRR($G$34:G58,$C$34:C58,0),"")</f>
        <v/>
      </c>
      <c r="X58" s="42"/>
      <c r="Y58" s="35"/>
    </row>
    <row r="59" spans="2:25" x14ac:dyDescent="0.2">
      <c r="B59" s="25">
        <v>25</v>
      </c>
      <c r="C59" s="36" t="str">
        <f>IF(B58&lt;'Умови та класичний графік'!$J$14,EDATE(C58,1),"")</f>
        <v/>
      </c>
      <c r="D59" s="36" t="str">
        <f>IF(B58&lt;'Умови та класичний графік'!$J$14,C58,"")</f>
        <v/>
      </c>
      <c r="E59" s="26" t="str">
        <f>IF(B58&lt;'Умови та класичний графік'!$J$14,C59-1,"")</f>
        <v/>
      </c>
      <c r="F59" s="37" t="str">
        <f>IF(B58&lt;'Умови та класичний графік'!$J$14,E59-D59+1,"")</f>
        <v/>
      </c>
      <c r="G59" s="105" t="str">
        <f>IF(B58&lt;'Умови та класичний графік'!$J$14,-(SUM(J59:L59)),"")</f>
        <v/>
      </c>
      <c r="H59" s="105"/>
      <c r="I59" s="32" t="str">
        <f>IF(B58&lt;'Умови та класичний графік'!$J$14,I58+J59,"")</f>
        <v/>
      </c>
      <c r="J59" s="32" t="str">
        <f>IF(B58&lt;'Умови та класичний графік'!$J$14,PPMT($J$20/12,B59,$J$12,$J$11,0,0),"")</f>
        <v/>
      </c>
      <c r="K59" s="32" t="str">
        <f>IF(B58&lt;'Умови та класичний графік'!$J$14,IPMT($J$20/12,B59,$J$12,$J$11,0,0),"")</f>
        <v/>
      </c>
      <c r="L59" s="30" t="str">
        <f>IF(B58&lt;'Умови та класичний графік'!$J$14,-(SUM(M59:V59)),"")</f>
        <v/>
      </c>
      <c r="M59" s="38"/>
      <c r="N59" s="39"/>
      <c r="O59" s="39"/>
      <c r="P59" s="32"/>
      <c r="Q59" s="40"/>
      <c r="R59" s="40"/>
      <c r="S59" s="41"/>
      <c r="T59" s="41"/>
      <c r="U59" s="41"/>
      <c r="V59" s="41"/>
      <c r="W59" s="43" t="str">
        <f>IF(B58&lt;'Умови та класичний графік'!$J$14,XIRR($G$34:G59,$C$34:C59,0),"")</f>
        <v/>
      </c>
      <c r="X59" s="42"/>
      <c r="Y59" s="35"/>
    </row>
    <row r="60" spans="2:25" x14ac:dyDescent="0.2">
      <c r="B60" s="25">
        <v>26</v>
      </c>
      <c r="C60" s="36" t="str">
        <f>IF(B59&lt;'Умови та класичний графік'!$J$14,EDATE(C59,1),"")</f>
        <v/>
      </c>
      <c r="D60" s="36" t="str">
        <f>IF(B59&lt;'Умови та класичний графік'!$J$14,C59,"")</f>
        <v/>
      </c>
      <c r="E60" s="26" t="str">
        <f>IF(B59&lt;'Умови та класичний графік'!$J$14,C60-1,"")</f>
        <v/>
      </c>
      <c r="F60" s="37" t="str">
        <f>IF(B59&lt;'Умови та класичний графік'!$J$14,E60-D60+1,"")</f>
        <v/>
      </c>
      <c r="G60" s="105" t="str">
        <f>IF(B59&lt;'Умови та класичний графік'!$J$14,-(SUM(J60:L60)),"")</f>
        <v/>
      </c>
      <c r="H60" s="105"/>
      <c r="I60" s="32" t="str">
        <f>IF(B59&lt;'Умови та класичний графік'!$J$14,I59+J60,"")</f>
        <v/>
      </c>
      <c r="J60" s="32" t="str">
        <f>IF(B59&lt;'Умови та класичний графік'!$J$14,PPMT($J$20/12,B60,$J$12,$J$11,0,0),"")</f>
        <v/>
      </c>
      <c r="K60" s="32" t="str">
        <f>IF(B59&lt;'Умови та класичний графік'!$J$14,IPMT($J$20/12,B60,$J$12,$J$11,0,0),"")</f>
        <v/>
      </c>
      <c r="L60" s="30" t="str">
        <f>IF(B59&lt;'Умови та класичний графік'!$J$14,-(SUM(M60:V60)),"")</f>
        <v/>
      </c>
      <c r="M60" s="38"/>
      <c r="N60" s="39"/>
      <c r="O60" s="39"/>
      <c r="P60" s="32"/>
      <c r="Q60" s="40"/>
      <c r="R60" s="40"/>
      <c r="S60" s="41"/>
      <c r="T60" s="41"/>
      <c r="U60" s="41"/>
      <c r="V60" s="41"/>
      <c r="W60" s="43" t="str">
        <f>IF(B59&lt;'Умови та класичний графік'!$J$14,XIRR($G$34:G60,$C$34:C60,0),"")</f>
        <v/>
      </c>
      <c r="X60" s="42"/>
      <c r="Y60" s="35"/>
    </row>
    <row r="61" spans="2:25" x14ac:dyDescent="0.2">
      <c r="B61" s="25">
        <v>27</v>
      </c>
      <c r="C61" s="36" t="str">
        <f>IF(B60&lt;'Умови та класичний графік'!$J$14,EDATE(C60,1),"")</f>
        <v/>
      </c>
      <c r="D61" s="36" t="str">
        <f>IF(B60&lt;'Умови та класичний графік'!$J$14,C60,"")</f>
        <v/>
      </c>
      <c r="E61" s="26" t="str">
        <f>IF(B60&lt;'Умови та класичний графік'!$J$14,C61-1,"")</f>
        <v/>
      </c>
      <c r="F61" s="37" t="str">
        <f>IF(B60&lt;'Умови та класичний графік'!$J$14,E61-D61+1,"")</f>
        <v/>
      </c>
      <c r="G61" s="105" t="str">
        <f>IF(B60&lt;'Умови та класичний графік'!$J$14,-(SUM(J61:L61)),"")</f>
        <v/>
      </c>
      <c r="H61" s="105"/>
      <c r="I61" s="32" t="str">
        <f>IF(B60&lt;'Умови та класичний графік'!$J$14,I60+J61,"")</f>
        <v/>
      </c>
      <c r="J61" s="32" t="str">
        <f>IF(B60&lt;'Умови та класичний графік'!$J$14,PPMT($J$20/12,B61,$J$12,$J$11,0,0),"")</f>
        <v/>
      </c>
      <c r="K61" s="32" t="str">
        <f>IF(B60&lt;'Умови та класичний графік'!$J$14,IPMT($J$20/12,B61,$J$12,$J$11,0,0),"")</f>
        <v/>
      </c>
      <c r="L61" s="30" t="str">
        <f>IF(B60&lt;'Умови та класичний графік'!$J$14,-(SUM(M61:V61)),"")</f>
        <v/>
      </c>
      <c r="M61" s="38"/>
      <c r="N61" s="39"/>
      <c r="O61" s="39"/>
      <c r="P61" s="32"/>
      <c r="Q61" s="40"/>
      <c r="R61" s="40"/>
      <c r="S61" s="41"/>
      <c r="T61" s="41"/>
      <c r="U61" s="41"/>
      <c r="V61" s="41"/>
      <c r="W61" s="43" t="str">
        <f>IF(B60&lt;'Умови та класичний графік'!$J$14,XIRR($G$34:G61,$C$34:C61,0),"")</f>
        <v/>
      </c>
      <c r="X61" s="42"/>
      <c r="Y61" s="35"/>
    </row>
    <row r="62" spans="2:25" x14ac:dyDescent="0.2">
      <c r="B62" s="25">
        <v>28</v>
      </c>
      <c r="C62" s="36" t="str">
        <f>IF(B61&lt;'Умови та класичний графік'!$J$14,EDATE(C61,1),"")</f>
        <v/>
      </c>
      <c r="D62" s="36" t="str">
        <f>IF(B61&lt;'Умови та класичний графік'!$J$14,C61,"")</f>
        <v/>
      </c>
      <c r="E62" s="26" t="str">
        <f>IF(B61&lt;'Умови та класичний графік'!$J$14,C62-1,"")</f>
        <v/>
      </c>
      <c r="F62" s="37" t="str">
        <f>IF(B61&lt;'Умови та класичний графік'!$J$14,E62-D62+1,"")</f>
        <v/>
      </c>
      <c r="G62" s="105" t="str">
        <f>IF(B61&lt;'Умови та класичний графік'!$J$14,-(SUM(J62:L62)),"")</f>
        <v/>
      </c>
      <c r="H62" s="105"/>
      <c r="I62" s="32" t="str">
        <f>IF(B61&lt;'Умови та класичний графік'!$J$14,I61+J62,"")</f>
        <v/>
      </c>
      <c r="J62" s="32" t="str">
        <f>IF(B61&lt;'Умови та класичний графік'!$J$14,PPMT($J$20/12,B62,$J$12,$J$11,0,0),"")</f>
        <v/>
      </c>
      <c r="K62" s="32" t="str">
        <f>IF(B61&lt;'Умови та класичний графік'!$J$14,IPMT($J$20/12,B62,$J$12,$J$11,0,0),"")</f>
        <v/>
      </c>
      <c r="L62" s="30" t="str">
        <f>IF(B61&lt;'Умови та класичний графік'!$J$14,-(SUM(M62:V62)),"")</f>
        <v/>
      </c>
      <c r="M62" s="38"/>
      <c r="N62" s="39"/>
      <c r="O62" s="39"/>
      <c r="P62" s="32"/>
      <c r="Q62" s="40"/>
      <c r="R62" s="40"/>
      <c r="S62" s="41"/>
      <c r="T62" s="41"/>
      <c r="U62" s="41"/>
      <c r="V62" s="41"/>
      <c r="W62" s="43" t="str">
        <f>IF(B61&lt;'Умови та класичний графік'!$J$14,XIRR($G$34:G62,$C$34:C62,0),"")</f>
        <v/>
      </c>
      <c r="X62" s="42"/>
      <c r="Y62" s="35"/>
    </row>
    <row r="63" spans="2:25" x14ac:dyDescent="0.2">
      <c r="B63" s="25">
        <v>29</v>
      </c>
      <c r="C63" s="36" t="str">
        <f>IF(B62&lt;'Умови та класичний графік'!$J$14,EDATE(C62,1),"")</f>
        <v/>
      </c>
      <c r="D63" s="36" t="str">
        <f>IF(B62&lt;'Умови та класичний графік'!$J$14,C62,"")</f>
        <v/>
      </c>
      <c r="E63" s="26" t="str">
        <f>IF(B62&lt;'Умови та класичний графік'!$J$14,C63-1,"")</f>
        <v/>
      </c>
      <c r="F63" s="37" t="str">
        <f>IF(B62&lt;'Умови та класичний графік'!$J$14,E63-D63+1,"")</f>
        <v/>
      </c>
      <c r="G63" s="105" t="str">
        <f>IF(B62&lt;'Умови та класичний графік'!$J$14,-(SUM(J63:L63)),"")</f>
        <v/>
      </c>
      <c r="H63" s="105"/>
      <c r="I63" s="32" t="str">
        <f>IF(B62&lt;'Умови та класичний графік'!$J$14,I62+J63,"")</f>
        <v/>
      </c>
      <c r="J63" s="32" t="str">
        <f>IF(B62&lt;'Умови та класичний графік'!$J$14,PPMT($J$20/12,B63,$J$12,$J$11,0,0),"")</f>
        <v/>
      </c>
      <c r="K63" s="32" t="str">
        <f>IF(B62&lt;'Умови та класичний графік'!$J$14,IPMT($J$20/12,B63,$J$12,$J$11,0,0),"")</f>
        <v/>
      </c>
      <c r="L63" s="30" t="str">
        <f>IF(B62&lt;'Умови та класичний графік'!$J$14,-(SUM(M63:V63)),"")</f>
        <v/>
      </c>
      <c r="M63" s="38"/>
      <c r="N63" s="39"/>
      <c r="O63" s="39"/>
      <c r="P63" s="32"/>
      <c r="Q63" s="40"/>
      <c r="R63" s="40"/>
      <c r="S63" s="41"/>
      <c r="T63" s="41"/>
      <c r="U63" s="41"/>
      <c r="V63" s="41"/>
      <c r="W63" s="43" t="str">
        <f>IF(B62&lt;'Умови та класичний графік'!$J$14,XIRR($G$34:G63,$C$34:C63,0),"")</f>
        <v/>
      </c>
      <c r="X63" s="42"/>
      <c r="Y63" s="35"/>
    </row>
    <row r="64" spans="2:25" x14ac:dyDescent="0.2">
      <c r="B64" s="25">
        <v>30</v>
      </c>
      <c r="C64" s="36" t="str">
        <f>IF(B63&lt;'Умови та класичний графік'!$J$14,EDATE(C63,1),"")</f>
        <v/>
      </c>
      <c r="D64" s="36" t="str">
        <f>IF(B63&lt;'Умови та класичний графік'!$J$14,C63,"")</f>
        <v/>
      </c>
      <c r="E64" s="26" t="str">
        <f>IF(B63&lt;'Умови та класичний графік'!$J$14,C64-1,"")</f>
        <v/>
      </c>
      <c r="F64" s="37" t="str">
        <f>IF(B63&lt;'Умови та класичний графік'!$J$14,E64-D64+1,"")</f>
        <v/>
      </c>
      <c r="G64" s="105" t="str">
        <f>IF(B63&lt;'Умови та класичний графік'!$J$14,-(SUM(J64:L64)),"")</f>
        <v/>
      </c>
      <c r="H64" s="105"/>
      <c r="I64" s="32" t="str">
        <f>IF(B63&lt;'Умови та класичний графік'!$J$14,I63+J64,"")</f>
        <v/>
      </c>
      <c r="J64" s="32" t="str">
        <f>IF(B63&lt;'Умови та класичний графік'!$J$14,PPMT($J$20/12,B64,$J$12,$J$11,0,0),"")</f>
        <v/>
      </c>
      <c r="K64" s="32" t="str">
        <f>IF(B63&lt;'Умови та класичний графік'!$J$14,IPMT($J$20/12,B64,$J$12,$J$11,0,0),"")</f>
        <v/>
      </c>
      <c r="L64" s="30" t="str">
        <f>IF(B63&lt;'Умови та класичний графік'!$J$14,-(SUM(M64:V64)),"")</f>
        <v/>
      </c>
      <c r="M64" s="38"/>
      <c r="N64" s="39"/>
      <c r="O64" s="39"/>
      <c r="P64" s="32"/>
      <c r="Q64" s="40"/>
      <c r="R64" s="40"/>
      <c r="S64" s="41"/>
      <c r="T64" s="41"/>
      <c r="U64" s="41"/>
      <c r="V64" s="41"/>
      <c r="W64" s="43" t="str">
        <f>IF(B63&lt;'Умови та класичний графік'!$J$14,XIRR($G$34:G64,$C$34:C64,0),"")</f>
        <v/>
      </c>
      <c r="X64" s="42"/>
      <c r="Y64" s="35"/>
    </row>
    <row r="65" spans="2:25" x14ac:dyDescent="0.2">
      <c r="B65" s="25">
        <v>31</v>
      </c>
      <c r="C65" s="36" t="str">
        <f>IF(B64&lt;'Умови та класичний графік'!$J$14,EDATE(C64,1),"")</f>
        <v/>
      </c>
      <c r="D65" s="36" t="str">
        <f>IF(B64&lt;'Умови та класичний графік'!$J$14,C64,"")</f>
        <v/>
      </c>
      <c r="E65" s="26" t="str">
        <f>IF(B64&lt;'Умови та класичний графік'!$J$14,C65-1,"")</f>
        <v/>
      </c>
      <c r="F65" s="37" t="str">
        <f>IF(B64&lt;'Умови та класичний графік'!$J$14,E65-D65+1,"")</f>
        <v/>
      </c>
      <c r="G65" s="105" t="str">
        <f>IF(B64&lt;'Умови та класичний графік'!$J$14,-(SUM(J65:L65)),"")</f>
        <v/>
      </c>
      <c r="H65" s="105"/>
      <c r="I65" s="32" t="str">
        <f>IF(B64&lt;'Умови та класичний графік'!$J$14,I64+J65,"")</f>
        <v/>
      </c>
      <c r="J65" s="32" t="str">
        <f>IF(B64&lt;'Умови та класичний графік'!$J$14,PPMT($J$20/12,B65,$J$12,$J$11,0,0),"")</f>
        <v/>
      </c>
      <c r="K65" s="32" t="str">
        <f>IF(B64&lt;'Умови та класичний графік'!$J$14,IPMT($J$20/12,B65,$J$12,$J$11,0,0),"")</f>
        <v/>
      </c>
      <c r="L65" s="30" t="str">
        <f>IF(B64&lt;'Умови та класичний графік'!$J$14,-(SUM(M65:V65)),"")</f>
        <v/>
      </c>
      <c r="M65" s="38"/>
      <c r="N65" s="39"/>
      <c r="O65" s="39"/>
      <c r="P65" s="32"/>
      <c r="Q65" s="40"/>
      <c r="R65" s="40"/>
      <c r="S65" s="41"/>
      <c r="T65" s="41"/>
      <c r="U65" s="41"/>
      <c r="V65" s="41"/>
      <c r="W65" s="43" t="str">
        <f>IF(B64&lt;'Умови та класичний графік'!$J$14,XIRR($G$34:G65,$C$34:C65,0),"")</f>
        <v/>
      </c>
      <c r="X65" s="42"/>
      <c r="Y65" s="35"/>
    </row>
    <row r="66" spans="2:25" x14ac:dyDescent="0.2">
      <c r="B66" s="25">
        <v>32</v>
      </c>
      <c r="C66" s="36" t="str">
        <f>IF(B65&lt;'Умови та класичний графік'!$J$14,EDATE(C65,1),"")</f>
        <v/>
      </c>
      <c r="D66" s="36" t="str">
        <f>IF(B65&lt;'Умови та класичний графік'!$J$14,C65,"")</f>
        <v/>
      </c>
      <c r="E66" s="26" t="str">
        <f>IF(B65&lt;'Умови та класичний графік'!$J$14,C66-1,"")</f>
        <v/>
      </c>
      <c r="F66" s="37" t="str">
        <f>IF(B65&lt;'Умови та класичний графік'!$J$14,E66-D66+1,"")</f>
        <v/>
      </c>
      <c r="G66" s="105" t="str">
        <f>IF(B65&lt;'Умови та класичний графік'!$J$14,-(SUM(J66:L66)),"")</f>
        <v/>
      </c>
      <c r="H66" s="105"/>
      <c r="I66" s="32" t="str">
        <f>IF(B65&lt;'Умови та класичний графік'!$J$14,I65+J66,"")</f>
        <v/>
      </c>
      <c r="J66" s="32" t="str">
        <f>IF(B65&lt;'Умови та класичний графік'!$J$14,PPMT($J$20/12,B66,$J$12,$J$11,0,0),"")</f>
        <v/>
      </c>
      <c r="K66" s="32" t="str">
        <f>IF(B65&lt;'Умови та класичний графік'!$J$14,IPMT($J$20/12,B66,$J$12,$J$11,0,0),"")</f>
        <v/>
      </c>
      <c r="L66" s="30" t="str">
        <f>IF(B65&lt;'Умови та класичний графік'!$J$14,-(SUM(M66:V66)),"")</f>
        <v/>
      </c>
      <c r="M66" s="38"/>
      <c r="N66" s="39"/>
      <c r="O66" s="39"/>
      <c r="P66" s="32"/>
      <c r="Q66" s="40"/>
      <c r="R66" s="40"/>
      <c r="S66" s="41"/>
      <c r="T66" s="41"/>
      <c r="U66" s="41"/>
      <c r="V66" s="41"/>
      <c r="W66" s="43" t="str">
        <f>IF(B65&lt;'Умови та класичний графік'!$J$14,XIRR($G$34:G66,$C$34:C66,0),"")</f>
        <v/>
      </c>
      <c r="X66" s="42"/>
      <c r="Y66" s="35"/>
    </row>
    <row r="67" spans="2:25" x14ac:dyDescent="0.2">
      <c r="B67" s="25">
        <v>33</v>
      </c>
      <c r="C67" s="36" t="str">
        <f>IF(B66&lt;'Умови та класичний графік'!$J$14,EDATE(C66,1),"")</f>
        <v/>
      </c>
      <c r="D67" s="36" t="str">
        <f>IF(B66&lt;'Умови та класичний графік'!$J$14,C66,"")</f>
        <v/>
      </c>
      <c r="E67" s="26" t="str">
        <f>IF(B66&lt;'Умови та класичний графік'!$J$14,C67-1,"")</f>
        <v/>
      </c>
      <c r="F67" s="37" t="str">
        <f>IF(B66&lt;'Умови та класичний графік'!$J$14,E67-D67+1,"")</f>
        <v/>
      </c>
      <c r="G67" s="105" t="str">
        <f>IF(B66&lt;'Умови та класичний графік'!$J$14,-(SUM(J67:L67)),"")</f>
        <v/>
      </c>
      <c r="H67" s="105"/>
      <c r="I67" s="32" t="str">
        <f>IF(B66&lt;'Умови та класичний графік'!$J$14,I66+J67,"")</f>
        <v/>
      </c>
      <c r="J67" s="32" t="str">
        <f>IF(B66&lt;'Умови та класичний графік'!$J$14,PPMT($J$20/12,B67,$J$12,$J$11,0,0),"")</f>
        <v/>
      </c>
      <c r="K67" s="32" t="str">
        <f>IF(B66&lt;'Умови та класичний графік'!$J$14,IPMT($J$20/12,B67,$J$12,$J$11,0,0),"")</f>
        <v/>
      </c>
      <c r="L67" s="30" t="str">
        <f>IF(B66&lt;'Умови та класичний графік'!$J$14,-(SUM(M67:V67)),"")</f>
        <v/>
      </c>
      <c r="M67" s="38"/>
      <c r="N67" s="39"/>
      <c r="O67" s="39"/>
      <c r="P67" s="32"/>
      <c r="Q67" s="40"/>
      <c r="R67" s="40"/>
      <c r="S67" s="41"/>
      <c r="T67" s="41"/>
      <c r="U67" s="41"/>
      <c r="V67" s="41"/>
      <c r="W67" s="43" t="str">
        <f>IF(B66&lt;'Умови та класичний графік'!$J$14,XIRR($G$34:G67,$C$34:C67,0),"")</f>
        <v/>
      </c>
      <c r="X67" s="42"/>
      <c r="Y67" s="35"/>
    </row>
    <row r="68" spans="2:25" x14ac:dyDescent="0.2">
      <c r="B68" s="25">
        <v>34</v>
      </c>
      <c r="C68" s="36" t="str">
        <f>IF(B67&lt;'Умови та класичний графік'!$J$14,EDATE(C67,1),"")</f>
        <v/>
      </c>
      <c r="D68" s="36" t="str">
        <f>IF(B67&lt;'Умови та класичний графік'!$J$14,C67,"")</f>
        <v/>
      </c>
      <c r="E68" s="26" t="str">
        <f>IF(B67&lt;'Умови та класичний графік'!$J$14,C68-1,"")</f>
        <v/>
      </c>
      <c r="F68" s="37" t="str">
        <f>IF(B67&lt;'Умови та класичний графік'!$J$14,E68-D68+1,"")</f>
        <v/>
      </c>
      <c r="G68" s="105" t="str">
        <f>IF(B67&lt;'Умови та класичний графік'!$J$14,-(SUM(J68:L68)),"")</f>
        <v/>
      </c>
      <c r="H68" s="105"/>
      <c r="I68" s="32" t="str">
        <f>IF(B67&lt;'Умови та класичний графік'!$J$14,I67+J68,"")</f>
        <v/>
      </c>
      <c r="J68" s="32" t="str">
        <f>IF(B67&lt;'Умови та класичний графік'!$J$14,PPMT($J$20/12,B68,$J$12,$J$11,0,0),"")</f>
        <v/>
      </c>
      <c r="K68" s="32" t="str">
        <f>IF(B67&lt;'Умови та класичний графік'!$J$14,IPMT($J$20/12,B68,$J$12,$J$11,0,0),"")</f>
        <v/>
      </c>
      <c r="L68" s="30" t="str">
        <f>IF(B67&lt;'Умови та класичний графік'!$J$14,-(SUM(M68:V68)),"")</f>
        <v/>
      </c>
      <c r="M68" s="38"/>
      <c r="N68" s="39"/>
      <c r="O68" s="39"/>
      <c r="P68" s="32"/>
      <c r="Q68" s="40"/>
      <c r="R68" s="40"/>
      <c r="S68" s="41"/>
      <c r="T68" s="41"/>
      <c r="U68" s="41"/>
      <c r="V68" s="41"/>
      <c r="W68" s="43" t="str">
        <f>IF(B67&lt;'Умови та класичний графік'!$J$14,XIRR($G$34:G68,$C$34:C68,0),"")</f>
        <v/>
      </c>
      <c r="X68" s="42"/>
      <c r="Y68" s="35"/>
    </row>
    <row r="69" spans="2:25" x14ac:dyDescent="0.2">
      <c r="B69" s="25">
        <v>35</v>
      </c>
      <c r="C69" s="36" t="str">
        <f>IF(B68&lt;'Умови та класичний графік'!$J$14,EDATE(C68,1),"")</f>
        <v/>
      </c>
      <c r="D69" s="36" t="str">
        <f>IF(B68&lt;'Умови та класичний графік'!$J$14,C68,"")</f>
        <v/>
      </c>
      <c r="E69" s="26" t="str">
        <f>IF(B68&lt;'Умови та класичний графік'!$J$14,C69-1,"")</f>
        <v/>
      </c>
      <c r="F69" s="37" t="str">
        <f>IF(B68&lt;'Умови та класичний графік'!$J$14,E69-D69+1,"")</f>
        <v/>
      </c>
      <c r="G69" s="105" t="str">
        <f>IF(B68&lt;'Умови та класичний графік'!$J$14,-(SUM(J69:L69)),"")</f>
        <v/>
      </c>
      <c r="H69" s="105"/>
      <c r="I69" s="32" t="str">
        <f>IF(B68&lt;'Умови та класичний графік'!$J$14,I68+J69,"")</f>
        <v/>
      </c>
      <c r="J69" s="32" t="str">
        <f>IF(B68&lt;'Умови та класичний графік'!$J$14,PPMT($J$20/12,B69,$J$12,$J$11,0,0),"")</f>
        <v/>
      </c>
      <c r="K69" s="32" t="str">
        <f>IF(B68&lt;'Умови та класичний графік'!$J$14,IPMT($J$20/12,B69,$J$12,$J$11,0,0),"")</f>
        <v/>
      </c>
      <c r="L69" s="30" t="str">
        <f>IF(B68&lt;'Умови та класичний графік'!$J$14,-(SUM(M69:V69)),"")</f>
        <v/>
      </c>
      <c r="M69" s="38"/>
      <c r="N69" s="39"/>
      <c r="O69" s="39"/>
      <c r="P69" s="32"/>
      <c r="Q69" s="40"/>
      <c r="R69" s="40"/>
      <c r="S69" s="41"/>
      <c r="T69" s="41"/>
      <c r="U69" s="41"/>
      <c r="V69" s="41"/>
      <c r="W69" s="43" t="str">
        <f>IF(B68&lt;'Умови та класичний графік'!$J$14,XIRR($G$34:G69,$C$34:C69,0),"")</f>
        <v/>
      </c>
      <c r="X69" s="42"/>
      <c r="Y69" s="35"/>
    </row>
    <row r="70" spans="2:25" x14ac:dyDescent="0.2">
      <c r="B70" s="25">
        <v>36</v>
      </c>
      <c r="C70" s="36" t="str">
        <f>IF(B69&lt;'Умови та класичний графік'!$J$14,EDATE(C69,1),"")</f>
        <v/>
      </c>
      <c r="D70" s="36" t="str">
        <f>IF(B69&lt;'Умови та класичний графік'!$J$14,C69,"")</f>
        <v/>
      </c>
      <c r="E70" s="26" t="str">
        <f>IF(B69&lt;'Умови та класичний графік'!$J$14,C70-1,"")</f>
        <v/>
      </c>
      <c r="F70" s="37" t="str">
        <f>IF(B69&lt;'Умови та класичний графік'!$J$14,E70-D70+1,"")</f>
        <v/>
      </c>
      <c r="G70" s="105" t="str">
        <f>IF(B69&lt;'Умови та класичний графік'!$J$14,-(SUM(J70:L70)),"")</f>
        <v/>
      </c>
      <c r="H70" s="105"/>
      <c r="I70" s="32" t="str">
        <f>IF(B69&lt;'Умови та класичний графік'!$J$14,I69+J70,"")</f>
        <v/>
      </c>
      <c r="J70" s="32" t="str">
        <f>IF(B69&lt;'Умови та класичний графік'!$J$14,PPMT($J$20/12,B70,$J$12,$J$11,0,0),"")</f>
        <v/>
      </c>
      <c r="K70" s="32" t="str">
        <f>IF(B69&lt;'Умови та класичний графік'!$J$14,IPMT($J$20/12,B70,$J$12,$J$11,0,0),"")</f>
        <v/>
      </c>
      <c r="L70" s="30" t="str">
        <f>IF(B69&lt;'Умови та класичний графік'!$J$14,-(SUM(M70:V70)),"")</f>
        <v/>
      </c>
      <c r="M70" s="38"/>
      <c r="N70" s="39"/>
      <c r="O70" s="39"/>
      <c r="P70" s="32"/>
      <c r="Q70" s="40"/>
      <c r="R70" s="40"/>
      <c r="S70" s="41"/>
      <c r="T70" s="41"/>
      <c r="U70" s="33" t="str">
        <f>IF(B69&lt;'Умови та класичний графік'!$J$14,('Умови та класичний графік'!$J$15*$N$18)+(I70*$N$19),"")</f>
        <v/>
      </c>
      <c r="V70" s="41"/>
      <c r="W70" s="43" t="str">
        <f>IF(B69&lt;'Умови та класичний графік'!$J$14,XIRR($G$34:G70,$C$34:C70,0),"")</f>
        <v/>
      </c>
      <c r="X70" s="42"/>
      <c r="Y70" s="35"/>
    </row>
    <row r="71" spans="2:25" x14ac:dyDescent="0.2">
      <c r="B71" s="25">
        <v>37</v>
      </c>
      <c r="C71" s="36" t="str">
        <f>IF(B70&lt;'Умови та класичний графік'!$J$14,EDATE(C70,1),"")</f>
        <v/>
      </c>
      <c r="D71" s="36" t="str">
        <f>IF(B70&lt;'Умови та класичний графік'!$J$14,C70,"")</f>
        <v/>
      </c>
      <c r="E71" s="26" t="str">
        <f>IF(B70&lt;'Умови та класичний графік'!$J$14,C71-1,"")</f>
        <v/>
      </c>
      <c r="F71" s="37" t="str">
        <f>IF(B70&lt;'Умови та класичний графік'!$J$14,E71-D71+1,"")</f>
        <v/>
      </c>
      <c r="G71" s="105" t="str">
        <f>IF(B70&lt;'Умови та класичний графік'!$J$14,-(SUM(J71:L71)),"")</f>
        <v/>
      </c>
      <c r="H71" s="105"/>
      <c r="I71" s="32" t="str">
        <f>IF(B70&lt;'Умови та класичний графік'!$J$14,I70+J71,"")</f>
        <v/>
      </c>
      <c r="J71" s="32" t="str">
        <f>IF(B70&lt;'Умови та класичний графік'!$J$14,PPMT($J$20/12,B71,$J$12,$J$11,0,0),"")</f>
        <v/>
      </c>
      <c r="K71" s="32" t="str">
        <f>IF(B70&lt;'Умови та класичний графік'!$J$14,IPMT($J$20/12,B71,$J$12,$J$11,0,0),"")</f>
        <v/>
      </c>
      <c r="L71" s="30" t="str">
        <f>IF(B70&lt;'Умови та класичний графік'!$J$14,-(SUM(M71:V71)),"")</f>
        <v/>
      </c>
      <c r="M71" s="38"/>
      <c r="N71" s="39"/>
      <c r="O71" s="39"/>
      <c r="P71" s="32"/>
      <c r="Q71" s="40"/>
      <c r="R71" s="40"/>
      <c r="S71" s="41"/>
      <c r="T71" s="41"/>
      <c r="U71" s="41"/>
      <c r="V71" s="41"/>
      <c r="W71" s="43" t="str">
        <f>IF(B70&lt;'Умови та класичний графік'!$J$14,XIRR($G$34:G71,$C$34:C71,0),"")</f>
        <v/>
      </c>
      <c r="X71" s="42"/>
      <c r="Y71" s="35"/>
    </row>
    <row r="72" spans="2:25" x14ac:dyDescent="0.2">
      <c r="B72" s="25">
        <v>38</v>
      </c>
      <c r="C72" s="36" t="str">
        <f>IF(B71&lt;'Умови та класичний графік'!$J$14,EDATE(C71,1),"")</f>
        <v/>
      </c>
      <c r="D72" s="36" t="str">
        <f>IF(B71&lt;'Умови та класичний графік'!$J$14,C71,"")</f>
        <v/>
      </c>
      <c r="E72" s="26" t="str">
        <f>IF(B71&lt;'Умови та класичний графік'!$J$14,C72-1,"")</f>
        <v/>
      </c>
      <c r="F72" s="37" t="str">
        <f>IF(B71&lt;'Умови та класичний графік'!$J$14,E72-D72+1,"")</f>
        <v/>
      </c>
      <c r="G72" s="105" t="str">
        <f>IF(B71&lt;'Умови та класичний графік'!$J$14,-(SUM(J72:L72)),"")</f>
        <v/>
      </c>
      <c r="H72" s="105"/>
      <c r="I72" s="32" t="str">
        <f>IF(B71&lt;'Умови та класичний графік'!$J$14,I71+J72,"")</f>
        <v/>
      </c>
      <c r="J72" s="32" t="str">
        <f>IF(B71&lt;'Умови та класичний графік'!$J$14,PPMT($J$20/12,B72,$J$12,$J$11,0,0),"")</f>
        <v/>
      </c>
      <c r="K72" s="32" t="str">
        <f>IF(B71&lt;'Умови та класичний графік'!$J$14,IPMT($J$20/12,B72,$J$12,$J$11,0,0),"")</f>
        <v/>
      </c>
      <c r="L72" s="30" t="str">
        <f>IF(B71&lt;'Умови та класичний графік'!$J$14,-(SUM(M72:V72)),"")</f>
        <v/>
      </c>
      <c r="M72" s="38"/>
      <c r="N72" s="39"/>
      <c r="O72" s="39"/>
      <c r="P72" s="32"/>
      <c r="Q72" s="40"/>
      <c r="R72" s="40"/>
      <c r="S72" s="41"/>
      <c r="T72" s="41"/>
      <c r="U72" s="41"/>
      <c r="V72" s="41"/>
      <c r="W72" s="43" t="str">
        <f>IF(B71&lt;'Умови та класичний графік'!$J$14,XIRR($G$34:G72,$C$34:C72,0),"")</f>
        <v/>
      </c>
      <c r="X72" s="42"/>
      <c r="Y72" s="35"/>
    </row>
    <row r="73" spans="2:25" x14ac:dyDescent="0.2">
      <c r="B73" s="25">
        <v>39</v>
      </c>
      <c r="C73" s="36" t="str">
        <f>IF(B72&lt;'Умови та класичний графік'!$J$14,EDATE(C72,1),"")</f>
        <v/>
      </c>
      <c r="D73" s="36" t="str">
        <f>IF(B72&lt;'Умови та класичний графік'!$J$14,C72,"")</f>
        <v/>
      </c>
      <c r="E73" s="26" t="str">
        <f>IF(B72&lt;'Умови та класичний графік'!$J$14,C73-1,"")</f>
        <v/>
      </c>
      <c r="F73" s="37" t="str">
        <f>IF(B72&lt;'Умови та класичний графік'!$J$14,E73-D73+1,"")</f>
        <v/>
      </c>
      <c r="G73" s="105" t="str">
        <f>IF(B72&lt;'Умови та класичний графік'!$J$14,-(SUM(J73:L73)),"")</f>
        <v/>
      </c>
      <c r="H73" s="105"/>
      <c r="I73" s="32" t="str">
        <f>IF(B72&lt;'Умови та класичний графік'!$J$14,I72+J73,"")</f>
        <v/>
      </c>
      <c r="J73" s="32" t="str">
        <f>IF(B72&lt;'Умови та класичний графік'!$J$14,PPMT($J$20/12,B73,$J$12,$J$11,0,0),"")</f>
        <v/>
      </c>
      <c r="K73" s="32" t="str">
        <f>IF(B72&lt;'Умови та класичний графік'!$J$14,IPMT($J$20/12,B73,$J$12,$J$11,0,0),"")</f>
        <v/>
      </c>
      <c r="L73" s="30" t="str">
        <f>IF(B72&lt;'Умови та класичний графік'!$J$14,-(SUM(M73:V73)),"")</f>
        <v/>
      </c>
      <c r="M73" s="38"/>
      <c r="N73" s="39"/>
      <c r="O73" s="39"/>
      <c r="P73" s="32"/>
      <c r="Q73" s="40"/>
      <c r="R73" s="40"/>
      <c r="S73" s="41"/>
      <c r="T73" s="41"/>
      <c r="U73" s="41"/>
      <c r="V73" s="41"/>
      <c r="W73" s="43" t="str">
        <f>IF(B72&lt;'Умови та класичний графік'!$J$14,XIRR($G$34:G73,$C$34:C73,0),"")</f>
        <v/>
      </c>
      <c r="X73" s="42"/>
      <c r="Y73" s="35"/>
    </row>
    <row r="74" spans="2:25" x14ac:dyDescent="0.2">
      <c r="B74" s="25">
        <v>40</v>
      </c>
      <c r="C74" s="36" t="str">
        <f>IF(B73&lt;'Умови та класичний графік'!$J$14,EDATE(C73,1),"")</f>
        <v/>
      </c>
      <c r="D74" s="36" t="str">
        <f>IF(B73&lt;'Умови та класичний графік'!$J$14,C73,"")</f>
        <v/>
      </c>
      <c r="E74" s="26" t="str">
        <f>IF(B73&lt;'Умови та класичний графік'!$J$14,C74-1,"")</f>
        <v/>
      </c>
      <c r="F74" s="37" t="str">
        <f>IF(B73&lt;'Умови та класичний графік'!$J$14,E74-D74+1,"")</f>
        <v/>
      </c>
      <c r="G74" s="105" t="str">
        <f>IF(B73&lt;'Умови та класичний графік'!$J$14,-(SUM(J74:L74)),"")</f>
        <v/>
      </c>
      <c r="H74" s="105"/>
      <c r="I74" s="32" t="str">
        <f>IF(B73&lt;'Умови та класичний графік'!$J$14,I73+J74,"")</f>
        <v/>
      </c>
      <c r="J74" s="32" t="str">
        <f>IF(B73&lt;'Умови та класичний графік'!$J$14,PPMT($J$20/12,B74,$J$12,$J$11,0,0),"")</f>
        <v/>
      </c>
      <c r="K74" s="32" t="str">
        <f>IF(B73&lt;'Умови та класичний графік'!$J$14,IPMT($J$20/12,B74,$J$12,$J$11,0,0),"")</f>
        <v/>
      </c>
      <c r="L74" s="30" t="str">
        <f>IF(B73&lt;'Умови та класичний графік'!$J$14,-(SUM(M74:V74)),"")</f>
        <v/>
      </c>
      <c r="M74" s="38"/>
      <c r="N74" s="39"/>
      <c r="O74" s="39"/>
      <c r="P74" s="32"/>
      <c r="Q74" s="40"/>
      <c r="R74" s="40"/>
      <c r="S74" s="41"/>
      <c r="T74" s="41"/>
      <c r="U74" s="41"/>
      <c r="V74" s="41"/>
      <c r="W74" s="43" t="str">
        <f>IF(B73&lt;'Умови та класичний графік'!$J$14,XIRR($G$34:G74,$C$34:C74,0),"")</f>
        <v/>
      </c>
      <c r="X74" s="42"/>
      <c r="Y74" s="35"/>
    </row>
    <row r="75" spans="2:25" x14ac:dyDescent="0.2">
      <c r="B75" s="25">
        <v>41</v>
      </c>
      <c r="C75" s="36" t="str">
        <f>IF(B74&lt;'Умови та класичний графік'!$J$14,EDATE(C74,1),"")</f>
        <v/>
      </c>
      <c r="D75" s="36" t="str">
        <f>IF(B74&lt;'Умови та класичний графік'!$J$14,C74,"")</f>
        <v/>
      </c>
      <c r="E75" s="26" t="str">
        <f>IF(B74&lt;'Умови та класичний графік'!$J$14,C75-1,"")</f>
        <v/>
      </c>
      <c r="F75" s="37" t="str">
        <f>IF(B74&lt;'Умови та класичний графік'!$J$14,E75-D75+1,"")</f>
        <v/>
      </c>
      <c r="G75" s="105" t="str">
        <f>IF(B74&lt;'Умови та класичний графік'!$J$14,-(SUM(J75:L75)),"")</f>
        <v/>
      </c>
      <c r="H75" s="105"/>
      <c r="I75" s="32" t="str">
        <f>IF(B74&lt;'Умови та класичний графік'!$J$14,I74+J75,"")</f>
        <v/>
      </c>
      <c r="J75" s="32" t="str">
        <f>IF(B74&lt;'Умови та класичний графік'!$J$14,PPMT($J$20/12,B75,$J$12,$J$11,0,0),"")</f>
        <v/>
      </c>
      <c r="K75" s="32" t="str">
        <f>IF(B74&lt;'Умови та класичний графік'!$J$14,IPMT($J$20/12,B75,$J$12,$J$11,0,0),"")</f>
        <v/>
      </c>
      <c r="L75" s="30" t="str">
        <f>IF(B74&lt;'Умови та класичний графік'!$J$14,-(SUM(M75:V75)),"")</f>
        <v/>
      </c>
      <c r="M75" s="38"/>
      <c r="N75" s="39"/>
      <c r="O75" s="39"/>
      <c r="P75" s="32"/>
      <c r="Q75" s="40"/>
      <c r="R75" s="40"/>
      <c r="S75" s="41"/>
      <c r="T75" s="41"/>
      <c r="U75" s="41"/>
      <c r="V75" s="41"/>
      <c r="W75" s="43" t="str">
        <f>IF(B74&lt;'Умови та класичний графік'!$J$14,XIRR($G$34:G75,$C$34:C75,0),"")</f>
        <v/>
      </c>
      <c r="X75" s="42"/>
      <c r="Y75" s="35"/>
    </row>
    <row r="76" spans="2:25" x14ac:dyDescent="0.2">
      <c r="B76" s="25">
        <v>42</v>
      </c>
      <c r="C76" s="36" t="str">
        <f>IF(B75&lt;'Умови та класичний графік'!$J$14,EDATE(C75,1),"")</f>
        <v/>
      </c>
      <c r="D76" s="36" t="str">
        <f>IF(B75&lt;'Умови та класичний графік'!$J$14,C75,"")</f>
        <v/>
      </c>
      <c r="E76" s="26" t="str">
        <f>IF(B75&lt;'Умови та класичний графік'!$J$14,C76-1,"")</f>
        <v/>
      </c>
      <c r="F76" s="37" t="str">
        <f>IF(B75&lt;'Умови та класичний графік'!$J$14,E76-D76+1,"")</f>
        <v/>
      </c>
      <c r="G76" s="105" t="str">
        <f>IF(B75&lt;'Умови та класичний графік'!$J$14,-(SUM(J76:L76)),"")</f>
        <v/>
      </c>
      <c r="H76" s="105"/>
      <c r="I76" s="32" t="str">
        <f>IF(B75&lt;'Умови та класичний графік'!$J$14,I75+J76,"")</f>
        <v/>
      </c>
      <c r="J76" s="32" t="str">
        <f>IF(B75&lt;'Умови та класичний графік'!$J$14,PPMT($J$20/12,B76,$J$12,$J$11,0,0),"")</f>
        <v/>
      </c>
      <c r="K76" s="32" t="str">
        <f>IF(B75&lt;'Умови та класичний графік'!$J$14,IPMT($J$20/12,B76,$J$12,$J$11,0,0),"")</f>
        <v/>
      </c>
      <c r="L76" s="30" t="str">
        <f>IF(B75&lt;'Умови та класичний графік'!$J$14,-(SUM(M76:V76)),"")</f>
        <v/>
      </c>
      <c r="M76" s="38"/>
      <c r="N76" s="39"/>
      <c r="O76" s="39"/>
      <c r="P76" s="32"/>
      <c r="Q76" s="40"/>
      <c r="R76" s="40"/>
      <c r="S76" s="41"/>
      <c r="T76" s="41"/>
      <c r="U76" s="41"/>
      <c r="V76" s="41"/>
      <c r="W76" s="43" t="str">
        <f>IF(B75&lt;'Умови та класичний графік'!$J$14,XIRR($G$34:G76,$C$34:C76,0),"")</f>
        <v/>
      </c>
      <c r="X76" s="42"/>
      <c r="Y76" s="35"/>
    </row>
    <row r="77" spans="2:25" x14ac:dyDescent="0.2">
      <c r="B77" s="25">
        <v>43</v>
      </c>
      <c r="C77" s="36" t="str">
        <f>IF(B76&lt;'Умови та класичний графік'!$J$14,EDATE(C76,1),"")</f>
        <v/>
      </c>
      <c r="D77" s="36" t="str">
        <f>IF(B76&lt;'Умови та класичний графік'!$J$14,C76,"")</f>
        <v/>
      </c>
      <c r="E77" s="26" t="str">
        <f>IF(B76&lt;'Умови та класичний графік'!$J$14,C77-1,"")</f>
        <v/>
      </c>
      <c r="F77" s="37" t="str">
        <f>IF(B76&lt;'Умови та класичний графік'!$J$14,E77-D77+1,"")</f>
        <v/>
      </c>
      <c r="G77" s="105" t="str">
        <f>IF(B76&lt;'Умови та класичний графік'!$J$14,-(SUM(J77:L77)),"")</f>
        <v/>
      </c>
      <c r="H77" s="105"/>
      <c r="I77" s="32" t="str">
        <f>IF(B76&lt;'Умови та класичний графік'!$J$14,I76+J77,"")</f>
        <v/>
      </c>
      <c r="J77" s="32" t="str">
        <f>IF(B76&lt;'Умови та класичний графік'!$J$14,PPMT($J$20/12,B77,$J$12,$J$11,0,0),"")</f>
        <v/>
      </c>
      <c r="K77" s="32" t="str">
        <f>IF(B76&lt;'Умови та класичний графік'!$J$14,IPMT($J$20/12,B77,$J$12,$J$11,0,0),"")</f>
        <v/>
      </c>
      <c r="L77" s="30" t="str">
        <f>IF(B76&lt;'Умови та класичний графік'!$J$14,-(SUM(M77:V77)),"")</f>
        <v/>
      </c>
      <c r="M77" s="38"/>
      <c r="N77" s="39"/>
      <c r="O77" s="39"/>
      <c r="P77" s="32"/>
      <c r="Q77" s="40"/>
      <c r="R77" s="40"/>
      <c r="S77" s="41"/>
      <c r="T77" s="41"/>
      <c r="U77" s="41"/>
      <c r="V77" s="41"/>
      <c r="W77" s="43" t="str">
        <f>IF(B76&lt;'Умови та класичний графік'!$J$14,XIRR($G$34:G77,$C$34:C77,0),"")</f>
        <v/>
      </c>
      <c r="X77" s="42"/>
      <c r="Y77" s="35"/>
    </row>
    <row r="78" spans="2:25" x14ac:dyDescent="0.2">
      <c r="B78" s="25">
        <v>44</v>
      </c>
      <c r="C78" s="36" t="str">
        <f>IF(B77&lt;'Умови та класичний графік'!$J$14,EDATE(C77,1),"")</f>
        <v/>
      </c>
      <c r="D78" s="36" t="str">
        <f>IF(B77&lt;'Умови та класичний графік'!$J$14,C77,"")</f>
        <v/>
      </c>
      <c r="E78" s="26" t="str">
        <f>IF(B77&lt;'Умови та класичний графік'!$J$14,C78-1,"")</f>
        <v/>
      </c>
      <c r="F78" s="37" t="str">
        <f>IF(B77&lt;'Умови та класичний графік'!$J$14,E78-D78+1,"")</f>
        <v/>
      </c>
      <c r="G78" s="105" t="str">
        <f>IF(B77&lt;'Умови та класичний графік'!$J$14,-(SUM(J78:L78)),"")</f>
        <v/>
      </c>
      <c r="H78" s="105"/>
      <c r="I78" s="32" t="str">
        <f>IF(B77&lt;'Умови та класичний графік'!$J$14,I77+J78,"")</f>
        <v/>
      </c>
      <c r="J78" s="32" t="str">
        <f>IF(B77&lt;'Умови та класичний графік'!$J$14,PPMT($J$20/12,B78,$J$12,$J$11,0,0),"")</f>
        <v/>
      </c>
      <c r="K78" s="32" t="str">
        <f>IF(B77&lt;'Умови та класичний графік'!$J$14,IPMT($J$20/12,B78,$J$12,$J$11,0,0),"")</f>
        <v/>
      </c>
      <c r="L78" s="30" t="str">
        <f>IF(B77&lt;'Умови та класичний графік'!$J$14,-(SUM(M78:V78)),"")</f>
        <v/>
      </c>
      <c r="M78" s="38"/>
      <c r="N78" s="39"/>
      <c r="O78" s="39"/>
      <c r="P78" s="32"/>
      <c r="Q78" s="40"/>
      <c r="R78" s="40"/>
      <c r="S78" s="41"/>
      <c r="T78" s="41"/>
      <c r="U78" s="41"/>
      <c r="V78" s="41"/>
      <c r="W78" s="43" t="str">
        <f>IF(B77&lt;'Умови та класичний графік'!$J$14,XIRR($G$34:G78,$C$34:C78,0),"")</f>
        <v/>
      </c>
      <c r="X78" s="42"/>
      <c r="Y78" s="35"/>
    </row>
    <row r="79" spans="2:25" x14ac:dyDescent="0.2">
      <c r="B79" s="25">
        <v>45</v>
      </c>
      <c r="C79" s="36" t="str">
        <f>IF(B78&lt;'Умови та класичний графік'!$J$14,EDATE(C78,1),"")</f>
        <v/>
      </c>
      <c r="D79" s="36" t="str">
        <f>IF(B78&lt;'Умови та класичний графік'!$J$14,C78,"")</f>
        <v/>
      </c>
      <c r="E79" s="26" t="str">
        <f>IF(B78&lt;'Умови та класичний графік'!$J$14,C79-1,"")</f>
        <v/>
      </c>
      <c r="F79" s="37" t="str">
        <f>IF(B78&lt;'Умови та класичний графік'!$J$14,E79-D79+1,"")</f>
        <v/>
      </c>
      <c r="G79" s="105" t="str">
        <f>IF(B78&lt;'Умови та класичний графік'!$J$14,-(SUM(J79:L79)),"")</f>
        <v/>
      </c>
      <c r="H79" s="105"/>
      <c r="I79" s="32" t="str">
        <f>IF(B78&lt;'Умови та класичний графік'!$J$14,I78+J79,"")</f>
        <v/>
      </c>
      <c r="J79" s="32" t="str">
        <f>IF(B78&lt;'Умови та класичний графік'!$J$14,PPMT($J$20/12,B79,$J$12,$J$11,0,0),"")</f>
        <v/>
      </c>
      <c r="K79" s="32" t="str">
        <f>IF(B78&lt;'Умови та класичний графік'!$J$14,IPMT($J$20/12,B79,$J$12,$J$11,0,0),"")</f>
        <v/>
      </c>
      <c r="L79" s="30" t="str">
        <f>IF(B78&lt;'Умови та класичний графік'!$J$14,-(SUM(M79:V79)),"")</f>
        <v/>
      </c>
      <c r="M79" s="38"/>
      <c r="N79" s="39"/>
      <c r="O79" s="39"/>
      <c r="P79" s="32"/>
      <c r="Q79" s="40"/>
      <c r="R79" s="40"/>
      <c r="S79" s="41"/>
      <c r="T79" s="41"/>
      <c r="U79" s="41"/>
      <c r="V79" s="41"/>
      <c r="W79" s="43" t="str">
        <f>IF(B78&lt;'Умови та класичний графік'!$J$14,XIRR($G$34:G79,$C$34:C79,0),"")</f>
        <v/>
      </c>
      <c r="X79" s="42"/>
      <c r="Y79" s="35"/>
    </row>
    <row r="80" spans="2:25" x14ac:dyDescent="0.2">
      <c r="B80" s="25">
        <v>46</v>
      </c>
      <c r="C80" s="36" t="str">
        <f>IF(B79&lt;'Умови та класичний графік'!$J$14,EDATE(C79,1),"")</f>
        <v/>
      </c>
      <c r="D80" s="36" t="str">
        <f>IF(B79&lt;'Умови та класичний графік'!$J$14,C79,"")</f>
        <v/>
      </c>
      <c r="E80" s="26" t="str">
        <f>IF(B79&lt;'Умови та класичний графік'!$J$14,C80-1,"")</f>
        <v/>
      </c>
      <c r="F80" s="37" t="str">
        <f>IF(B79&lt;'Умови та класичний графік'!$J$14,E80-D80+1,"")</f>
        <v/>
      </c>
      <c r="G80" s="105" t="str">
        <f>IF(B79&lt;'Умови та класичний графік'!$J$14,-(SUM(J80:L80)),"")</f>
        <v/>
      </c>
      <c r="H80" s="105"/>
      <c r="I80" s="32" t="str">
        <f>IF(B79&lt;'Умови та класичний графік'!$J$14,I79+J80,"")</f>
        <v/>
      </c>
      <c r="J80" s="32" t="str">
        <f>IF(B79&lt;'Умови та класичний графік'!$J$14,PPMT($J$20/12,B80,$J$12,$J$11,0,0),"")</f>
        <v/>
      </c>
      <c r="K80" s="32" t="str">
        <f>IF(B79&lt;'Умови та класичний графік'!$J$14,IPMT($J$20/12,B80,$J$12,$J$11,0,0),"")</f>
        <v/>
      </c>
      <c r="L80" s="30" t="str">
        <f>IF(B79&lt;'Умови та класичний графік'!$J$14,-(SUM(M80:V80)),"")</f>
        <v/>
      </c>
      <c r="M80" s="38"/>
      <c r="N80" s="39"/>
      <c r="O80" s="39"/>
      <c r="P80" s="32"/>
      <c r="Q80" s="40"/>
      <c r="R80" s="40"/>
      <c r="S80" s="41"/>
      <c r="T80" s="41"/>
      <c r="U80" s="41"/>
      <c r="V80" s="41"/>
      <c r="W80" s="43" t="str">
        <f>IF(B79&lt;'Умови та класичний графік'!$J$14,XIRR($G$34:G80,$C$34:C80,0),"")</f>
        <v/>
      </c>
      <c r="X80" s="42"/>
      <c r="Y80" s="35"/>
    </row>
    <row r="81" spans="2:25" x14ac:dyDescent="0.2">
      <c r="B81" s="25">
        <v>47</v>
      </c>
      <c r="C81" s="36" t="str">
        <f>IF(B80&lt;'Умови та класичний графік'!$J$14,EDATE(C80,1),"")</f>
        <v/>
      </c>
      <c r="D81" s="36" t="str">
        <f>IF(B80&lt;'Умови та класичний графік'!$J$14,C80,"")</f>
        <v/>
      </c>
      <c r="E81" s="26" t="str">
        <f>IF(B80&lt;'Умови та класичний графік'!$J$14,C81-1,"")</f>
        <v/>
      </c>
      <c r="F81" s="37" t="str">
        <f>IF(B80&lt;'Умови та класичний графік'!$J$14,E81-D81+1,"")</f>
        <v/>
      </c>
      <c r="G81" s="105" t="str">
        <f>IF(B80&lt;'Умови та класичний графік'!$J$14,-(SUM(J81:L81)),"")</f>
        <v/>
      </c>
      <c r="H81" s="105"/>
      <c r="I81" s="32" t="str">
        <f>IF(B80&lt;'Умови та класичний графік'!$J$14,I80+J81,"")</f>
        <v/>
      </c>
      <c r="J81" s="32" t="str">
        <f>IF(B80&lt;'Умови та класичний графік'!$J$14,PPMT($J$20/12,B81,$J$12,$J$11,0,0),"")</f>
        <v/>
      </c>
      <c r="K81" s="32" t="str">
        <f>IF(B80&lt;'Умови та класичний графік'!$J$14,IPMT($J$20/12,B81,$J$12,$J$11,0,0),"")</f>
        <v/>
      </c>
      <c r="L81" s="30" t="str">
        <f>IF(B80&lt;'Умови та класичний графік'!$J$14,-(SUM(M81:V81)),"")</f>
        <v/>
      </c>
      <c r="M81" s="38"/>
      <c r="N81" s="39"/>
      <c r="O81" s="39"/>
      <c r="P81" s="32"/>
      <c r="Q81" s="40"/>
      <c r="R81" s="40"/>
      <c r="S81" s="41"/>
      <c r="T81" s="41"/>
      <c r="U81" s="41"/>
      <c r="V81" s="41"/>
      <c r="W81" s="43" t="str">
        <f>IF(B80&lt;'Умови та класичний графік'!$J$14,XIRR($G$34:G81,$C$34:C81,0),"")</f>
        <v/>
      </c>
      <c r="X81" s="42"/>
      <c r="Y81" s="35"/>
    </row>
    <row r="82" spans="2:25" x14ac:dyDescent="0.2">
      <c r="B82" s="25">
        <v>48</v>
      </c>
      <c r="C82" s="36" t="str">
        <f>IF(B81&lt;'Умови та класичний графік'!$J$14,EDATE(C81,1),"")</f>
        <v/>
      </c>
      <c r="D82" s="36" t="str">
        <f>IF(B81&lt;'Умови та класичний графік'!$J$14,C81,"")</f>
        <v/>
      </c>
      <c r="E82" s="26" t="str">
        <f>IF(B81&lt;'Умови та класичний графік'!$J$14,C82-1,"")</f>
        <v/>
      </c>
      <c r="F82" s="37" t="str">
        <f>IF(B81&lt;'Умови та класичний графік'!$J$14,E82-D82+1,"")</f>
        <v/>
      </c>
      <c r="G82" s="105" t="str">
        <f>IF(B81&lt;'Умови та класичний графік'!$J$14,-(SUM(J82:L82)),"")</f>
        <v/>
      </c>
      <c r="H82" s="105"/>
      <c r="I82" s="32" t="str">
        <f>IF(B81&lt;'Умови та класичний графік'!$J$14,I81+J82,"")</f>
        <v/>
      </c>
      <c r="J82" s="32" t="str">
        <f>IF(B81&lt;'Умови та класичний графік'!$J$14,PPMT($J$20/12,B82,$J$12,$J$11,0,0),"")</f>
        <v/>
      </c>
      <c r="K82" s="32" t="str">
        <f>IF(B81&lt;'Умови та класичний графік'!$J$14,IPMT($J$20/12,B82,$J$12,$J$11,0,0),"")</f>
        <v/>
      </c>
      <c r="L82" s="30" t="str">
        <f>IF(B81&lt;'Умови та класичний графік'!$J$14,-(SUM(M82:V82)),"")</f>
        <v/>
      </c>
      <c r="M82" s="38"/>
      <c r="N82" s="39"/>
      <c r="O82" s="39"/>
      <c r="P82" s="32"/>
      <c r="Q82" s="40"/>
      <c r="R82" s="40"/>
      <c r="S82" s="41"/>
      <c r="T82" s="41"/>
      <c r="U82" s="33" t="str">
        <f>IF(B81&lt;'Умови та класичний графік'!$J$14,('Умови та класичний графік'!$J$15*$N$18)+(I82*$N$19),"")</f>
        <v/>
      </c>
      <c r="V82" s="41"/>
      <c r="W82" s="43" t="str">
        <f>IF(B81&lt;'Умови та класичний графік'!$J$14,XIRR($G$34:G82,$C$34:C82,0),"")</f>
        <v/>
      </c>
      <c r="X82" s="42"/>
      <c r="Y82" s="35"/>
    </row>
    <row r="83" spans="2:25" x14ac:dyDescent="0.2">
      <c r="B83" s="25">
        <v>49</v>
      </c>
      <c r="C83" s="36" t="str">
        <f>IF(B82&lt;'Умови та класичний графік'!$J$14,EDATE(C82,1),"")</f>
        <v/>
      </c>
      <c r="D83" s="36" t="str">
        <f>IF(B82&lt;'Умови та класичний графік'!$J$14,C82,"")</f>
        <v/>
      </c>
      <c r="E83" s="26" t="str">
        <f>IF(B82&lt;'Умови та класичний графік'!$J$14,C83-1,"")</f>
        <v/>
      </c>
      <c r="F83" s="37" t="str">
        <f>IF(B82&lt;'Умови та класичний графік'!$J$14,E83-D83+1,"")</f>
        <v/>
      </c>
      <c r="G83" s="105" t="str">
        <f>IF(B82&lt;'Умови та класичний графік'!$J$14,-(SUM(J83:L83)),"")</f>
        <v/>
      </c>
      <c r="H83" s="105"/>
      <c r="I83" s="32" t="str">
        <f>IF(B82&lt;'Умови та класичний графік'!$J$14,I82+J83,"")</f>
        <v/>
      </c>
      <c r="J83" s="32" t="str">
        <f>IF(B82&lt;'Умови та класичний графік'!$J$14,PPMT($J$20/12,B83,$J$12,$J$11,0,0),"")</f>
        <v/>
      </c>
      <c r="K83" s="32" t="str">
        <f>IF(B82&lt;'Умови та класичний графік'!$J$14,IPMT($J$20/12,B83,$J$12,$J$11,0,0),"")</f>
        <v/>
      </c>
      <c r="L83" s="30" t="str">
        <f>IF(B82&lt;'Умови та класичний графік'!$J$14,-(SUM(M83:V83)),"")</f>
        <v/>
      </c>
      <c r="M83" s="38"/>
      <c r="N83" s="39"/>
      <c r="O83" s="39"/>
      <c r="P83" s="32"/>
      <c r="Q83" s="40"/>
      <c r="R83" s="40"/>
      <c r="S83" s="41"/>
      <c r="T83" s="41"/>
      <c r="U83" s="41"/>
      <c r="V83" s="41"/>
      <c r="W83" s="43" t="str">
        <f>IF(B82&lt;'Умови та класичний графік'!$J$14,XIRR($G$34:G83,$C$34:C83,0),"")</f>
        <v/>
      </c>
      <c r="X83" s="42"/>
      <c r="Y83" s="35"/>
    </row>
    <row r="84" spans="2:25" x14ac:dyDescent="0.2">
      <c r="B84" s="25">
        <v>50</v>
      </c>
      <c r="C84" s="36" t="str">
        <f>IF(B83&lt;'Умови та класичний графік'!$J$14,EDATE(C83,1),"")</f>
        <v/>
      </c>
      <c r="D84" s="36" t="str">
        <f>IF(B83&lt;'Умови та класичний графік'!$J$14,C83,"")</f>
        <v/>
      </c>
      <c r="E84" s="26" t="str">
        <f>IF(B83&lt;'Умови та класичний графік'!$J$14,C84-1,"")</f>
        <v/>
      </c>
      <c r="F84" s="37" t="str">
        <f>IF(B83&lt;'Умови та класичний графік'!$J$14,E84-D84+1,"")</f>
        <v/>
      </c>
      <c r="G84" s="105" t="str">
        <f>IF(B83&lt;'Умови та класичний графік'!$J$14,-(SUM(J84:L84)),"")</f>
        <v/>
      </c>
      <c r="H84" s="105"/>
      <c r="I84" s="32" t="str">
        <f>IF(B83&lt;'Умови та класичний графік'!$J$14,I83+J84,"")</f>
        <v/>
      </c>
      <c r="J84" s="32" t="str">
        <f>IF(B83&lt;'Умови та класичний графік'!$J$14,PPMT($J$20/12,B84,$J$12,$J$11,0,0),"")</f>
        <v/>
      </c>
      <c r="K84" s="32" t="str">
        <f>IF(B83&lt;'Умови та класичний графік'!$J$14,IPMT($J$20/12,B84,$J$12,$J$11,0,0),"")</f>
        <v/>
      </c>
      <c r="L84" s="30" t="str">
        <f>IF(B83&lt;'Умови та класичний графік'!$J$14,-(SUM(M84:V84)),"")</f>
        <v/>
      </c>
      <c r="M84" s="38"/>
      <c r="N84" s="39"/>
      <c r="O84" s="39"/>
      <c r="P84" s="32"/>
      <c r="Q84" s="40"/>
      <c r="R84" s="40"/>
      <c r="S84" s="41"/>
      <c r="T84" s="41"/>
      <c r="U84" s="41"/>
      <c r="V84" s="41"/>
      <c r="W84" s="43" t="str">
        <f>IF(B83&lt;'Умови та класичний графік'!$J$14,XIRR($G$34:G84,$C$34:C84,0),"")</f>
        <v/>
      </c>
      <c r="X84" s="42"/>
      <c r="Y84" s="35"/>
    </row>
    <row r="85" spans="2:25" x14ac:dyDescent="0.2">
      <c r="B85" s="25">
        <v>51</v>
      </c>
      <c r="C85" s="36" t="str">
        <f>IF(B84&lt;'Умови та класичний графік'!$J$14,EDATE(C84,1),"")</f>
        <v/>
      </c>
      <c r="D85" s="36" t="str">
        <f>IF(B84&lt;'Умови та класичний графік'!$J$14,C84,"")</f>
        <v/>
      </c>
      <c r="E85" s="26" t="str">
        <f>IF(B84&lt;'Умови та класичний графік'!$J$14,C85-1,"")</f>
        <v/>
      </c>
      <c r="F85" s="37" t="str">
        <f>IF(B84&lt;'Умови та класичний графік'!$J$14,E85-D85+1,"")</f>
        <v/>
      </c>
      <c r="G85" s="105" t="str">
        <f>IF(B84&lt;'Умови та класичний графік'!$J$14,-(SUM(J85:L85)),"")</f>
        <v/>
      </c>
      <c r="H85" s="105"/>
      <c r="I85" s="32" t="str">
        <f>IF(B84&lt;'Умови та класичний графік'!$J$14,I84+J85,"")</f>
        <v/>
      </c>
      <c r="J85" s="32" t="str">
        <f>IF(B84&lt;'Умови та класичний графік'!$J$14,PPMT($J$20/12,B85,$J$12,$J$11,0,0),"")</f>
        <v/>
      </c>
      <c r="K85" s="32" t="str">
        <f>IF(B84&lt;'Умови та класичний графік'!$J$14,IPMT($J$20/12,B85,$J$12,$J$11,0,0),"")</f>
        <v/>
      </c>
      <c r="L85" s="30" t="str">
        <f>IF(B84&lt;'Умови та класичний графік'!$J$14,-(SUM(M85:V85)),"")</f>
        <v/>
      </c>
      <c r="M85" s="38"/>
      <c r="N85" s="39"/>
      <c r="O85" s="39"/>
      <c r="P85" s="32"/>
      <c r="Q85" s="40"/>
      <c r="R85" s="40"/>
      <c r="S85" s="41"/>
      <c r="T85" s="41"/>
      <c r="U85" s="41"/>
      <c r="V85" s="41"/>
      <c r="W85" s="43" t="str">
        <f>IF(B84&lt;'Умови та класичний графік'!$J$14,XIRR($G$34:G85,$C$34:C85,0),"")</f>
        <v/>
      </c>
      <c r="X85" s="42"/>
      <c r="Y85" s="35"/>
    </row>
    <row r="86" spans="2:25" x14ac:dyDescent="0.2">
      <c r="B86" s="25">
        <v>52</v>
      </c>
      <c r="C86" s="36" t="str">
        <f>IF(B85&lt;'Умови та класичний графік'!$J$14,EDATE(C85,1),"")</f>
        <v/>
      </c>
      <c r="D86" s="36" t="str">
        <f>IF(B85&lt;'Умови та класичний графік'!$J$14,C85,"")</f>
        <v/>
      </c>
      <c r="E86" s="26" t="str">
        <f>IF(B85&lt;'Умови та класичний графік'!$J$14,C86-1,"")</f>
        <v/>
      </c>
      <c r="F86" s="37" t="str">
        <f>IF(B85&lt;'Умови та класичний графік'!$J$14,E86-D86+1,"")</f>
        <v/>
      </c>
      <c r="G86" s="105" t="str">
        <f>IF(B85&lt;'Умови та класичний графік'!$J$14,-(SUM(J86:L86)),"")</f>
        <v/>
      </c>
      <c r="H86" s="105"/>
      <c r="I86" s="32" t="str">
        <f>IF(B85&lt;'Умови та класичний графік'!$J$14,I85+J86,"")</f>
        <v/>
      </c>
      <c r="J86" s="32" t="str">
        <f>IF(B85&lt;'Умови та класичний графік'!$J$14,PPMT($J$20/12,B86,$J$12,$J$11,0,0),"")</f>
        <v/>
      </c>
      <c r="K86" s="32" t="str">
        <f>IF(B85&lt;'Умови та класичний графік'!$J$14,IPMT($J$20/12,B86,$J$12,$J$11,0,0),"")</f>
        <v/>
      </c>
      <c r="L86" s="30" t="str">
        <f>IF(B85&lt;'Умови та класичний графік'!$J$14,-(SUM(M86:V86)),"")</f>
        <v/>
      </c>
      <c r="M86" s="38"/>
      <c r="N86" s="39"/>
      <c r="O86" s="39"/>
      <c r="P86" s="32"/>
      <c r="Q86" s="40"/>
      <c r="R86" s="40"/>
      <c r="S86" s="41"/>
      <c r="T86" s="41"/>
      <c r="U86" s="41"/>
      <c r="V86" s="41"/>
      <c r="W86" s="43" t="str">
        <f>IF(B85&lt;'Умови та класичний графік'!$J$14,XIRR($G$34:G86,$C$34:C86,0),"")</f>
        <v/>
      </c>
      <c r="X86" s="42"/>
      <c r="Y86" s="35"/>
    </row>
    <row r="87" spans="2:25" x14ac:dyDescent="0.2">
      <c r="B87" s="25">
        <v>53</v>
      </c>
      <c r="C87" s="36" t="str">
        <f>IF(B86&lt;'Умови та класичний графік'!$J$14,EDATE(C86,1),"")</f>
        <v/>
      </c>
      <c r="D87" s="36" t="str">
        <f>IF(B86&lt;'Умови та класичний графік'!$J$14,C86,"")</f>
        <v/>
      </c>
      <c r="E87" s="26" t="str">
        <f>IF(B86&lt;'Умови та класичний графік'!$J$14,C87-1,"")</f>
        <v/>
      </c>
      <c r="F87" s="37" t="str">
        <f>IF(B86&lt;'Умови та класичний графік'!$J$14,E87-D87+1,"")</f>
        <v/>
      </c>
      <c r="G87" s="105" t="str">
        <f>IF(B86&lt;'Умови та класичний графік'!$J$14,-(SUM(J87:L87)),"")</f>
        <v/>
      </c>
      <c r="H87" s="105"/>
      <c r="I87" s="32" t="str">
        <f>IF(B86&lt;'Умови та класичний графік'!$J$14,I86+J87,"")</f>
        <v/>
      </c>
      <c r="J87" s="32" t="str">
        <f>IF(B86&lt;'Умови та класичний графік'!$J$14,PPMT($J$20/12,B87,$J$12,$J$11,0,0),"")</f>
        <v/>
      </c>
      <c r="K87" s="32" t="str">
        <f>IF(B86&lt;'Умови та класичний графік'!$J$14,IPMT($J$20/12,B87,$J$12,$J$11,0,0),"")</f>
        <v/>
      </c>
      <c r="L87" s="30" t="str">
        <f>IF(B86&lt;'Умови та класичний графік'!$J$14,-(SUM(M87:V87)),"")</f>
        <v/>
      </c>
      <c r="M87" s="38"/>
      <c r="N87" s="39"/>
      <c r="O87" s="39"/>
      <c r="P87" s="32"/>
      <c r="Q87" s="40"/>
      <c r="R87" s="40"/>
      <c r="S87" s="41"/>
      <c r="T87" s="41"/>
      <c r="U87" s="41"/>
      <c r="V87" s="41"/>
      <c r="W87" s="43" t="str">
        <f>IF(B86&lt;'Умови та класичний графік'!$J$14,XIRR($G$34:G87,$C$34:C87,0),"")</f>
        <v/>
      </c>
      <c r="X87" s="42"/>
      <c r="Y87" s="35"/>
    </row>
    <row r="88" spans="2:25" x14ac:dyDescent="0.2">
      <c r="B88" s="25">
        <v>54</v>
      </c>
      <c r="C88" s="36" t="str">
        <f>IF(B87&lt;'Умови та класичний графік'!$J$14,EDATE(C87,1),"")</f>
        <v/>
      </c>
      <c r="D88" s="36" t="str">
        <f>IF(B87&lt;'Умови та класичний графік'!$J$14,C87,"")</f>
        <v/>
      </c>
      <c r="E88" s="26" t="str">
        <f>IF(B87&lt;'Умови та класичний графік'!$J$14,C88-1,"")</f>
        <v/>
      </c>
      <c r="F88" s="37" t="str">
        <f>IF(B87&lt;'Умови та класичний графік'!$J$14,E88-D88+1,"")</f>
        <v/>
      </c>
      <c r="G88" s="105" t="str">
        <f>IF(B87&lt;'Умови та класичний графік'!$J$14,-(SUM(J88:L88)),"")</f>
        <v/>
      </c>
      <c r="H88" s="105"/>
      <c r="I88" s="32" t="str">
        <f>IF(B87&lt;'Умови та класичний графік'!$J$14,I87+J88,"")</f>
        <v/>
      </c>
      <c r="J88" s="32" t="str">
        <f>IF(B87&lt;'Умови та класичний графік'!$J$14,PPMT($J$20/12,B88,$J$12,$J$11,0,0),"")</f>
        <v/>
      </c>
      <c r="K88" s="32" t="str">
        <f>IF(B87&lt;'Умови та класичний графік'!$J$14,IPMT($J$20/12,B88,$J$12,$J$11,0,0),"")</f>
        <v/>
      </c>
      <c r="L88" s="30" t="str">
        <f>IF(B87&lt;'Умови та класичний графік'!$J$14,-(SUM(M88:V88)),"")</f>
        <v/>
      </c>
      <c r="M88" s="38"/>
      <c r="N88" s="39"/>
      <c r="O88" s="39"/>
      <c r="P88" s="32"/>
      <c r="Q88" s="40"/>
      <c r="R88" s="40"/>
      <c r="S88" s="41"/>
      <c r="T88" s="41"/>
      <c r="U88" s="41"/>
      <c r="V88" s="41"/>
      <c r="W88" s="43" t="str">
        <f>IF(B87&lt;'Умови та класичний графік'!$J$14,XIRR($G$34:G88,$C$34:C88,0),"")</f>
        <v/>
      </c>
      <c r="X88" s="42"/>
      <c r="Y88" s="35"/>
    </row>
    <row r="89" spans="2:25" x14ac:dyDescent="0.2">
      <c r="B89" s="25">
        <v>55</v>
      </c>
      <c r="C89" s="36" t="str">
        <f>IF(B88&lt;'Умови та класичний графік'!$J$14,EDATE(C88,1),"")</f>
        <v/>
      </c>
      <c r="D89" s="36" t="str">
        <f>IF(B88&lt;'Умови та класичний графік'!$J$14,C88,"")</f>
        <v/>
      </c>
      <c r="E89" s="26" t="str">
        <f>IF(B88&lt;'Умови та класичний графік'!$J$14,C89-1,"")</f>
        <v/>
      </c>
      <c r="F89" s="37" t="str">
        <f>IF(B88&lt;'Умови та класичний графік'!$J$14,E89-D89+1,"")</f>
        <v/>
      </c>
      <c r="G89" s="105" t="str">
        <f>IF(B88&lt;'Умови та класичний графік'!$J$14,-(SUM(J89:L89)),"")</f>
        <v/>
      </c>
      <c r="H89" s="105"/>
      <c r="I89" s="32" t="str">
        <f>IF(B88&lt;'Умови та класичний графік'!$J$14,I88+J89,"")</f>
        <v/>
      </c>
      <c r="J89" s="32" t="str">
        <f>IF(B88&lt;'Умови та класичний графік'!$J$14,PPMT($J$20/12,B89,$J$12,$J$11,0,0),"")</f>
        <v/>
      </c>
      <c r="K89" s="32" t="str">
        <f>IF(B88&lt;'Умови та класичний графік'!$J$14,IPMT($J$20/12,B89,$J$12,$J$11,0,0),"")</f>
        <v/>
      </c>
      <c r="L89" s="30" t="str">
        <f>IF(B88&lt;'Умови та класичний графік'!$J$14,-(SUM(M89:V89)),"")</f>
        <v/>
      </c>
      <c r="M89" s="38"/>
      <c r="N89" s="39"/>
      <c r="O89" s="39"/>
      <c r="P89" s="32"/>
      <c r="Q89" s="40"/>
      <c r="R89" s="40"/>
      <c r="S89" s="41"/>
      <c r="T89" s="41"/>
      <c r="U89" s="41"/>
      <c r="V89" s="41"/>
      <c r="W89" s="43" t="str">
        <f>IF(B88&lt;'Умови та класичний графік'!$J$14,XIRR($G$34:G89,$C$34:C89,0),"")</f>
        <v/>
      </c>
      <c r="X89" s="42"/>
      <c r="Y89" s="35"/>
    </row>
    <row r="90" spans="2:25" x14ac:dyDescent="0.2">
      <c r="B90" s="25">
        <v>56</v>
      </c>
      <c r="C90" s="36" t="str">
        <f>IF(B89&lt;'Умови та класичний графік'!$J$14,EDATE(C89,1),"")</f>
        <v/>
      </c>
      <c r="D90" s="36" t="str">
        <f>IF(B89&lt;'Умови та класичний графік'!$J$14,C89,"")</f>
        <v/>
      </c>
      <c r="E90" s="26" t="str">
        <f>IF(B89&lt;'Умови та класичний графік'!$J$14,C90-1,"")</f>
        <v/>
      </c>
      <c r="F90" s="37" t="str">
        <f>IF(B89&lt;'Умови та класичний графік'!$J$14,E90-D90+1,"")</f>
        <v/>
      </c>
      <c r="G90" s="105" t="str">
        <f>IF(B89&lt;'Умови та класичний графік'!$J$14,-(SUM(J90:L90)),"")</f>
        <v/>
      </c>
      <c r="H90" s="105"/>
      <c r="I90" s="32" t="str">
        <f>IF(B89&lt;'Умови та класичний графік'!$J$14,I89+J90,"")</f>
        <v/>
      </c>
      <c r="J90" s="32" t="str">
        <f>IF(B89&lt;'Умови та класичний графік'!$J$14,PPMT($J$20/12,B90,$J$12,$J$11,0,0),"")</f>
        <v/>
      </c>
      <c r="K90" s="32" t="str">
        <f>IF(B89&lt;'Умови та класичний графік'!$J$14,IPMT($J$20/12,B90,$J$12,$J$11,0,0),"")</f>
        <v/>
      </c>
      <c r="L90" s="30" t="str">
        <f>IF(B89&lt;'Умови та класичний графік'!$J$14,-(SUM(M90:V90)),"")</f>
        <v/>
      </c>
      <c r="M90" s="38"/>
      <c r="N90" s="39"/>
      <c r="O90" s="39"/>
      <c r="P90" s="32"/>
      <c r="Q90" s="40"/>
      <c r="R90" s="40"/>
      <c r="S90" s="41"/>
      <c r="T90" s="41"/>
      <c r="U90" s="41"/>
      <c r="V90" s="41"/>
      <c r="W90" s="43" t="str">
        <f>IF(B89&lt;'Умови та класичний графік'!$J$14,XIRR($G$34:G90,$C$34:C90,0),"")</f>
        <v/>
      </c>
      <c r="X90" s="42"/>
      <c r="Y90" s="35"/>
    </row>
    <row r="91" spans="2:25" x14ac:dyDescent="0.2">
      <c r="B91" s="25">
        <v>57</v>
      </c>
      <c r="C91" s="36" t="str">
        <f>IF(B90&lt;'Умови та класичний графік'!$J$14,EDATE(C90,1),"")</f>
        <v/>
      </c>
      <c r="D91" s="36" t="str">
        <f>IF(B90&lt;'Умови та класичний графік'!$J$14,C90,"")</f>
        <v/>
      </c>
      <c r="E91" s="26" t="str">
        <f>IF(B90&lt;'Умови та класичний графік'!$J$14,C91-1,"")</f>
        <v/>
      </c>
      <c r="F91" s="37" t="str">
        <f>IF(B90&lt;'Умови та класичний графік'!$J$14,E91-D91+1,"")</f>
        <v/>
      </c>
      <c r="G91" s="105" t="str">
        <f>IF(B90&lt;'Умови та класичний графік'!$J$14,-(SUM(J91:L91)),"")</f>
        <v/>
      </c>
      <c r="H91" s="105"/>
      <c r="I91" s="32" t="str">
        <f>IF(B90&lt;'Умови та класичний графік'!$J$14,I90+J91,"")</f>
        <v/>
      </c>
      <c r="J91" s="32" t="str">
        <f>IF(B90&lt;'Умови та класичний графік'!$J$14,PPMT($J$20/12,B91,$J$12,$J$11,0,0),"")</f>
        <v/>
      </c>
      <c r="K91" s="32" t="str">
        <f>IF(B90&lt;'Умови та класичний графік'!$J$14,IPMT($J$20/12,B91,$J$12,$J$11,0,0),"")</f>
        <v/>
      </c>
      <c r="L91" s="30" t="str">
        <f>IF(B90&lt;'Умови та класичний графік'!$J$14,-(SUM(M91:V91)),"")</f>
        <v/>
      </c>
      <c r="M91" s="38"/>
      <c r="N91" s="39"/>
      <c r="O91" s="39"/>
      <c r="P91" s="32"/>
      <c r="Q91" s="40"/>
      <c r="R91" s="40"/>
      <c r="S91" s="41"/>
      <c r="T91" s="41"/>
      <c r="U91" s="41"/>
      <c r="V91" s="41"/>
      <c r="W91" s="43" t="str">
        <f>IF(B90&lt;'Умови та класичний графік'!$J$14,XIRR($G$34:G91,$C$34:C91,0),"")</f>
        <v/>
      </c>
      <c r="X91" s="42"/>
      <c r="Y91" s="35"/>
    </row>
    <row r="92" spans="2:25" x14ac:dyDescent="0.2">
      <c r="B92" s="25">
        <v>58</v>
      </c>
      <c r="C92" s="36" t="str">
        <f>IF(B91&lt;'Умови та класичний графік'!$J$14,EDATE(C91,1),"")</f>
        <v/>
      </c>
      <c r="D92" s="36" t="str">
        <f>IF(B91&lt;'Умови та класичний графік'!$J$14,C91,"")</f>
        <v/>
      </c>
      <c r="E92" s="26" t="str">
        <f>IF(B91&lt;'Умови та класичний графік'!$J$14,C92-1,"")</f>
        <v/>
      </c>
      <c r="F92" s="37" t="str">
        <f>IF(B91&lt;'Умови та класичний графік'!$J$14,E92-D92+1,"")</f>
        <v/>
      </c>
      <c r="G92" s="105" t="str">
        <f>IF(B91&lt;'Умови та класичний графік'!$J$14,-(SUM(J92:L92)),"")</f>
        <v/>
      </c>
      <c r="H92" s="105"/>
      <c r="I92" s="32" t="str">
        <f>IF(B91&lt;'Умови та класичний графік'!$J$14,I91+J92,"")</f>
        <v/>
      </c>
      <c r="J92" s="32" t="str">
        <f>IF(B91&lt;'Умови та класичний графік'!$J$14,PPMT($J$20/12,B92,$J$12,$J$11,0,0),"")</f>
        <v/>
      </c>
      <c r="K92" s="32" t="str">
        <f>IF(B91&lt;'Умови та класичний графік'!$J$14,IPMT($J$20/12,B92,$J$12,$J$11,0,0),"")</f>
        <v/>
      </c>
      <c r="L92" s="30" t="str">
        <f>IF(B91&lt;'Умови та класичний графік'!$J$14,-(SUM(M92:V92)),"")</f>
        <v/>
      </c>
      <c r="M92" s="38"/>
      <c r="N92" s="39"/>
      <c r="O92" s="39"/>
      <c r="P92" s="32"/>
      <c r="Q92" s="40"/>
      <c r="R92" s="40"/>
      <c r="S92" s="41"/>
      <c r="T92" s="41"/>
      <c r="U92" s="41"/>
      <c r="V92" s="41"/>
      <c r="W92" s="43" t="str">
        <f>IF(B91&lt;'Умови та класичний графік'!$J$14,XIRR($G$34:G92,$C$34:C92,0),"")</f>
        <v/>
      </c>
      <c r="X92" s="42"/>
      <c r="Y92" s="35"/>
    </row>
    <row r="93" spans="2:25" x14ac:dyDescent="0.2">
      <c r="B93" s="25">
        <v>59</v>
      </c>
      <c r="C93" s="36" t="str">
        <f>IF(B92&lt;'Умови та класичний графік'!$J$14,EDATE(C92,1),"")</f>
        <v/>
      </c>
      <c r="D93" s="36" t="str">
        <f>IF(B92&lt;'Умови та класичний графік'!$J$14,C92,"")</f>
        <v/>
      </c>
      <c r="E93" s="26" t="str">
        <f>IF(B92&lt;'Умови та класичний графік'!$J$14,C93-1,"")</f>
        <v/>
      </c>
      <c r="F93" s="37" t="str">
        <f>IF(B92&lt;'Умови та класичний графік'!$J$14,E93-D93+1,"")</f>
        <v/>
      </c>
      <c r="G93" s="105" t="str">
        <f>IF(B92&lt;'Умови та класичний графік'!$J$14,-(SUM(J93:L93)),"")</f>
        <v/>
      </c>
      <c r="H93" s="105"/>
      <c r="I93" s="32" t="str">
        <f>IF(B92&lt;'Умови та класичний графік'!$J$14,I92+J93,"")</f>
        <v/>
      </c>
      <c r="J93" s="32" t="str">
        <f>IF(B92&lt;'Умови та класичний графік'!$J$14,PPMT($J$20/12,B93,$J$12,$J$11,0,0),"")</f>
        <v/>
      </c>
      <c r="K93" s="32" t="str">
        <f>IF(B92&lt;'Умови та класичний графік'!$J$14,IPMT($J$20/12,B93,$J$12,$J$11,0,0),"")</f>
        <v/>
      </c>
      <c r="L93" s="30" t="str">
        <f>IF(B92&lt;'Умови та класичний графік'!$J$14,-(SUM(M93:V93)),"")</f>
        <v/>
      </c>
      <c r="M93" s="38"/>
      <c r="N93" s="39"/>
      <c r="O93" s="39"/>
      <c r="P93" s="32"/>
      <c r="Q93" s="40"/>
      <c r="R93" s="40"/>
      <c r="S93" s="41"/>
      <c r="T93" s="41"/>
      <c r="U93" s="41"/>
      <c r="V93" s="41"/>
      <c r="W93" s="43" t="str">
        <f>IF(B92&lt;'Умови та класичний графік'!$J$14,XIRR($G$34:G93,$C$34:C93,0),"")</f>
        <v/>
      </c>
      <c r="X93" s="42"/>
      <c r="Y93" s="35"/>
    </row>
    <row r="94" spans="2:25" x14ac:dyDescent="0.2">
      <c r="B94" s="25">
        <v>60</v>
      </c>
      <c r="C94" s="36" t="str">
        <f>IF(B93&lt;'Умови та класичний графік'!$J$14,EDATE(C93,1),"")</f>
        <v/>
      </c>
      <c r="D94" s="36" t="str">
        <f>IF(B93&lt;'Умови та класичний графік'!$J$14,C93,"")</f>
        <v/>
      </c>
      <c r="E94" s="26" t="str">
        <f>IF(B93&lt;'Умови та класичний графік'!$J$14,C94-1,"")</f>
        <v/>
      </c>
      <c r="F94" s="37" t="str">
        <f>IF(B93&lt;'Умови та класичний графік'!$J$14,E94-D94+1,"")</f>
        <v/>
      </c>
      <c r="G94" s="105" t="str">
        <f>IF(B93&lt;'Умови та класичний графік'!$J$14,-(SUM(J94:L94)),"")</f>
        <v/>
      </c>
      <c r="H94" s="105"/>
      <c r="I94" s="32" t="str">
        <f>IF(B93&lt;'Умови та класичний графік'!$J$14,I93+J94,"")</f>
        <v/>
      </c>
      <c r="J94" s="32" t="str">
        <f>IF(B93&lt;'Умови та класичний графік'!$J$14,PPMT($J$20/12,B94,$J$12,$J$11,0,0),"")</f>
        <v/>
      </c>
      <c r="K94" s="32" t="str">
        <f>IF(B93&lt;'Умови та класичний графік'!$J$14,IPMT($J$20/12,B94,$J$12,$J$11,0,0),"")</f>
        <v/>
      </c>
      <c r="L94" s="30" t="str">
        <f>IF(B93&lt;'Умови та класичний графік'!$J$14,-(SUM(M94:V94)),"")</f>
        <v/>
      </c>
      <c r="M94" s="38"/>
      <c r="N94" s="39"/>
      <c r="O94" s="39"/>
      <c r="P94" s="32"/>
      <c r="Q94" s="40"/>
      <c r="R94" s="40"/>
      <c r="S94" s="41"/>
      <c r="T94" s="41"/>
      <c r="U94" s="33" t="str">
        <f>IF(B93&lt;'Умови та класичний графік'!$J$14,('Умови та класичний графік'!$J$15*$N$18)+(I94*$N$19),"")</f>
        <v/>
      </c>
      <c r="V94" s="41"/>
      <c r="W94" s="43" t="str">
        <f>IF(B93&lt;'Умови та класичний графік'!$J$14,XIRR($G$34:G94,$C$34:C94,0),"")</f>
        <v/>
      </c>
      <c r="X94" s="42"/>
      <c r="Y94" s="35"/>
    </row>
    <row r="95" spans="2:25" x14ac:dyDescent="0.2">
      <c r="B95" s="25">
        <v>61</v>
      </c>
      <c r="C95" s="36" t="str">
        <f>IF(B94&lt;'Умови та класичний графік'!$J$14,EDATE(C94,1),"")</f>
        <v/>
      </c>
      <c r="D95" s="36" t="str">
        <f>IF(B94&lt;'Умови та класичний графік'!$J$14,C94,"")</f>
        <v/>
      </c>
      <c r="E95" s="26" t="str">
        <f>IF(B94&lt;'Умови та класичний графік'!$J$14,C95-1,"")</f>
        <v/>
      </c>
      <c r="F95" s="37" t="str">
        <f>IF(B94&lt;'Умови та класичний графік'!$J$14,E95-D95+1,"")</f>
        <v/>
      </c>
      <c r="G95" s="105" t="str">
        <f>IF(B94&lt;'Умови та класичний графік'!$J$14,-(SUM(J95:L95)),"")</f>
        <v/>
      </c>
      <c r="H95" s="105"/>
      <c r="I95" s="32" t="str">
        <f>IF(B94&lt;'Умови та класичний графік'!$J$14,I94+J95,"")</f>
        <v/>
      </c>
      <c r="J95" s="32" t="str">
        <f>IF(B94&lt;'Умови та класичний графік'!$J$14,PPMT($J$20/12,B95,$J$12,$J$11,0,0),"")</f>
        <v/>
      </c>
      <c r="K95" s="32" t="str">
        <f>IF(B94&lt;'Умови та класичний графік'!$J$14,IPMT($J$20/12,B95,$J$12,$J$11,0,0),"")</f>
        <v/>
      </c>
      <c r="L95" s="30" t="str">
        <f>IF(B94&lt;'Умови та класичний графік'!$J$14,-(SUM(M95:V95)),"")</f>
        <v/>
      </c>
      <c r="M95" s="38"/>
      <c r="N95" s="39"/>
      <c r="O95" s="39"/>
      <c r="P95" s="32"/>
      <c r="Q95" s="40"/>
      <c r="R95" s="40"/>
      <c r="S95" s="41"/>
      <c r="T95" s="41"/>
      <c r="U95" s="41"/>
      <c r="V95" s="41"/>
      <c r="W95" s="43" t="str">
        <f>IF(B94&lt;'Умови та класичний графік'!$J$14,XIRR($G$34:G95,$C$34:C95,0),"")</f>
        <v/>
      </c>
      <c r="X95" s="42"/>
      <c r="Y95" s="35"/>
    </row>
    <row r="96" spans="2:25" x14ac:dyDescent="0.2">
      <c r="B96" s="25">
        <v>62</v>
      </c>
      <c r="C96" s="36" t="str">
        <f>IF(B95&lt;'Умови та класичний графік'!$J$14,EDATE(C95,1),"")</f>
        <v/>
      </c>
      <c r="D96" s="36" t="str">
        <f>IF(B95&lt;'Умови та класичний графік'!$J$14,C95,"")</f>
        <v/>
      </c>
      <c r="E96" s="26" t="str">
        <f>IF(B95&lt;'Умови та класичний графік'!$J$14,C96-1,"")</f>
        <v/>
      </c>
      <c r="F96" s="37" t="str">
        <f>IF(B95&lt;'Умови та класичний графік'!$J$14,E96-D96+1,"")</f>
        <v/>
      </c>
      <c r="G96" s="105" t="str">
        <f>IF(B95&lt;'Умови та класичний графік'!$J$14,-(SUM(J96:L96)),"")</f>
        <v/>
      </c>
      <c r="H96" s="105"/>
      <c r="I96" s="32" t="str">
        <f>IF(B95&lt;'Умови та класичний графік'!$J$14,I95+J96,"")</f>
        <v/>
      </c>
      <c r="J96" s="32" t="str">
        <f>IF(B95&lt;'Умови та класичний графік'!$J$14,PPMT($J$20/12,B96,$J$12,$J$11,0,0),"")</f>
        <v/>
      </c>
      <c r="K96" s="32" t="str">
        <f>IF(B95&lt;'Умови та класичний графік'!$J$14,IPMT($J$20/12,B96,$J$12,$J$11,0,0),"")</f>
        <v/>
      </c>
      <c r="L96" s="30" t="str">
        <f>IF(B95&lt;'Умови та класичний графік'!$J$14,-(SUM(M96:V96)),"")</f>
        <v/>
      </c>
      <c r="M96" s="38"/>
      <c r="N96" s="39"/>
      <c r="O96" s="39"/>
      <c r="P96" s="32"/>
      <c r="Q96" s="40"/>
      <c r="R96" s="40"/>
      <c r="S96" s="41"/>
      <c r="T96" s="41"/>
      <c r="U96" s="41"/>
      <c r="V96" s="41"/>
      <c r="W96" s="43" t="str">
        <f>IF(B95&lt;'Умови та класичний графік'!$J$14,XIRR($G$34:G96,$C$34:C96,0),"")</f>
        <v/>
      </c>
      <c r="X96" s="42"/>
      <c r="Y96" s="35"/>
    </row>
    <row r="97" spans="2:25" x14ac:dyDescent="0.2">
      <c r="B97" s="25">
        <v>63</v>
      </c>
      <c r="C97" s="36" t="str">
        <f>IF(B96&lt;'Умови та класичний графік'!$J$14,EDATE(C96,1),"")</f>
        <v/>
      </c>
      <c r="D97" s="36" t="str">
        <f>IF(B96&lt;'Умови та класичний графік'!$J$14,C96,"")</f>
        <v/>
      </c>
      <c r="E97" s="26" t="str">
        <f>IF(B96&lt;'Умови та класичний графік'!$J$14,C97-1,"")</f>
        <v/>
      </c>
      <c r="F97" s="37" t="str">
        <f>IF(B96&lt;'Умови та класичний графік'!$J$14,E97-D97+1,"")</f>
        <v/>
      </c>
      <c r="G97" s="105" t="str">
        <f>IF(B96&lt;'Умови та класичний графік'!$J$14,-(SUM(J97:L97)),"")</f>
        <v/>
      </c>
      <c r="H97" s="105"/>
      <c r="I97" s="32" t="str">
        <f>IF(B96&lt;'Умови та класичний графік'!$J$14,I96+J97,"")</f>
        <v/>
      </c>
      <c r="J97" s="32" t="str">
        <f>IF(B96&lt;'Умови та класичний графік'!$J$14,PPMT($J$20/12,B97,$J$12,$J$11,0,0),"")</f>
        <v/>
      </c>
      <c r="K97" s="32" t="str">
        <f>IF(B96&lt;'Умови та класичний графік'!$J$14,IPMT($J$20/12,B97,$J$12,$J$11,0,0),"")</f>
        <v/>
      </c>
      <c r="L97" s="30" t="str">
        <f>IF(B96&lt;'Умови та класичний графік'!$J$14,-(SUM(M97:V97)),"")</f>
        <v/>
      </c>
      <c r="M97" s="38"/>
      <c r="N97" s="39"/>
      <c r="O97" s="39"/>
      <c r="P97" s="32"/>
      <c r="Q97" s="40"/>
      <c r="R97" s="40"/>
      <c r="S97" s="41"/>
      <c r="T97" s="41"/>
      <c r="U97" s="41"/>
      <c r="V97" s="41"/>
      <c r="W97" s="43" t="str">
        <f>IF(B96&lt;'Умови та класичний графік'!$J$14,XIRR($G$34:G97,$C$34:C97,0),"")</f>
        <v/>
      </c>
      <c r="X97" s="42"/>
      <c r="Y97" s="35"/>
    </row>
    <row r="98" spans="2:25" x14ac:dyDescent="0.2">
      <c r="B98" s="25">
        <v>64</v>
      </c>
      <c r="C98" s="36" t="str">
        <f>IF(B97&lt;'Умови та класичний графік'!$J$14,EDATE(C97,1),"")</f>
        <v/>
      </c>
      <c r="D98" s="36" t="str">
        <f>IF(B97&lt;'Умови та класичний графік'!$J$14,C97,"")</f>
        <v/>
      </c>
      <c r="E98" s="26" t="str">
        <f>IF(B97&lt;'Умови та класичний графік'!$J$14,C98-1,"")</f>
        <v/>
      </c>
      <c r="F98" s="37" t="str">
        <f>IF(B97&lt;'Умови та класичний графік'!$J$14,E98-D98+1,"")</f>
        <v/>
      </c>
      <c r="G98" s="105" t="str">
        <f>IF(B97&lt;'Умови та класичний графік'!$J$14,-(SUM(J98:L98)),"")</f>
        <v/>
      </c>
      <c r="H98" s="105"/>
      <c r="I98" s="32" t="str">
        <f>IF(B97&lt;'Умови та класичний графік'!$J$14,I97+J98,"")</f>
        <v/>
      </c>
      <c r="J98" s="32" t="str">
        <f>IF(B97&lt;'Умови та класичний графік'!$J$14,PPMT($J$20/12,B98,$J$12,$J$11,0,0),"")</f>
        <v/>
      </c>
      <c r="K98" s="32" t="str">
        <f>IF(B97&lt;'Умови та класичний графік'!$J$14,IPMT($J$20/12,B98,$J$12,$J$11,0,0),"")</f>
        <v/>
      </c>
      <c r="L98" s="30" t="str">
        <f>IF(B97&lt;'Умови та класичний графік'!$J$14,-(SUM(M98:V98)),"")</f>
        <v/>
      </c>
      <c r="M98" s="38"/>
      <c r="N98" s="39"/>
      <c r="O98" s="39"/>
      <c r="P98" s="32"/>
      <c r="Q98" s="40"/>
      <c r="R98" s="40"/>
      <c r="S98" s="41"/>
      <c r="T98" s="41"/>
      <c r="U98" s="41"/>
      <c r="V98" s="41"/>
      <c r="W98" s="43" t="str">
        <f>IF(B97&lt;'Умови та класичний графік'!$J$14,XIRR($G$34:G98,$C$34:C98,0),"")</f>
        <v/>
      </c>
      <c r="X98" s="42"/>
      <c r="Y98" s="35"/>
    </row>
    <row r="99" spans="2:25" x14ac:dyDescent="0.2">
      <c r="B99" s="25">
        <v>65</v>
      </c>
      <c r="C99" s="36" t="str">
        <f>IF(B98&lt;'Умови та класичний графік'!$J$14,EDATE(C98,1),"")</f>
        <v/>
      </c>
      <c r="D99" s="36" t="str">
        <f>IF(B98&lt;'Умови та класичний графік'!$J$14,C98,"")</f>
        <v/>
      </c>
      <c r="E99" s="26" t="str">
        <f>IF(B98&lt;'Умови та класичний графік'!$J$14,C99-1,"")</f>
        <v/>
      </c>
      <c r="F99" s="37" t="str">
        <f>IF(B98&lt;'Умови та класичний графік'!$J$14,E99-D99+1,"")</f>
        <v/>
      </c>
      <c r="G99" s="105" t="str">
        <f>IF(B98&lt;'Умови та класичний графік'!$J$14,-(SUM(J99:L99)),"")</f>
        <v/>
      </c>
      <c r="H99" s="105"/>
      <c r="I99" s="32" t="str">
        <f>IF(B98&lt;'Умови та класичний графік'!$J$14,I98+J99,"")</f>
        <v/>
      </c>
      <c r="J99" s="32" t="str">
        <f>IF(B98&lt;'Умови та класичний графік'!$J$14,PPMT($J$20/12,B99,$J$12,$J$11,0,0),"")</f>
        <v/>
      </c>
      <c r="K99" s="32" t="str">
        <f>IF(B98&lt;'Умови та класичний графік'!$J$14,IPMT($J$20/12,B99,$J$12,$J$11,0,0),"")</f>
        <v/>
      </c>
      <c r="L99" s="30" t="str">
        <f>IF(B98&lt;'Умови та класичний графік'!$J$14,-(SUM(M99:V99)),"")</f>
        <v/>
      </c>
      <c r="M99" s="38"/>
      <c r="N99" s="39"/>
      <c r="O99" s="39"/>
      <c r="P99" s="32"/>
      <c r="Q99" s="40"/>
      <c r="R99" s="40"/>
      <c r="S99" s="41"/>
      <c r="T99" s="41"/>
      <c r="U99" s="41"/>
      <c r="V99" s="41"/>
      <c r="W99" s="43" t="str">
        <f>IF(B98&lt;'Умови та класичний графік'!$J$14,XIRR($G$34:G99,$C$34:C99,0),"")</f>
        <v/>
      </c>
      <c r="X99" s="42"/>
      <c r="Y99" s="35"/>
    </row>
    <row r="100" spans="2:25" x14ac:dyDescent="0.2">
      <c r="B100" s="25">
        <v>66</v>
      </c>
      <c r="C100" s="36" t="str">
        <f>IF(B99&lt;'Умови та класичний графік'!$J$14,EDATE(C99,1),"")</f>
        <v/>
      </c>
      <c r="D100" s="36" t="str">
        <f>IF(B99&lt;'Умови та класичний графік'!$J$14,C99,"")</f>
        <v/>
      </c>
      <c r="E100" s="26" t="str">
        <f>IF(B99&lt;'Умови та класичний графік'!$J$14,C100-1,"")</f>
        <v/>
      </c>
      <c r="F100" s="37" t="str">
        <f>IF(B99&lt;'Умови та класичний графік'!$J$14,E100-D100+1,"")</f>
        <v/>
      </c>
      <c r="G100" s="105" t="str">
        <f>IF(B99&lt;'Умови та класичний графік'!$J$14,-(SUM(J100:L100)),"")</f>
        <v/>
      </c>
      <c r="H100" s="105"/>
      <c r="I100" s="32" t="str">
        <f>IF(B99&lt;'Умови та класичний графік'!$J$14,I99+J100,"")</f>
        <v/>
      </c>
      <c r="J100" s="32" t="str">
        <f>IF(B99&lt;'Умови та класичний графік'!$J$14,PPMT($J$20/12,B100,$J$12,$J$11,0,0),"")</f>
        <v/>
      </c>
      <c r="K100" s="32" t="str">
        <f>IF(B99&lt;'Умови та класичний графік'!$J$14,IPMT($J$20/12,B100,$J$12,$J$11,0,0),"")</f>
        <v/>
      </c>
      <c r="L100" s="30" t="str">
        <f>IF(B99&lt;'Умови та класичний графік'!$J$14,-(SUM(M100:V100)),"")</f>
        <v/>
      </c>
      <c r="M100" s="38"/>
      <c r="N100" s="39"/>
      <c r="O100" s="39"/>
      <c r="P100" s="32"/>
      <c r="Q100" s="40"/>
      <c r="R100" s="40"/>
      <c r="S100" s="41"/>
      <c r="T100" s="41"/>
      <c r="U100" s="41"/>
      <c r="V100" s="41"/>
      <c r="W100" s="43" t="str">
        <f>IF(B99&lt;'Умови та класичний графік'!$J$14,XIRR($G$34:G100,$C$34:C100,0),"")</f>
        <v/>
      </c>
      <c r="X100" s="42"/>
      <c r="Y100" s="35"/>
    </row>
    <row r="101" spans="2:25" x14ac:dyDescent="0.2">
      <c r="B101" s="25">
        <v>67</v>
      </c>
      <c r="C101" s="36" t="str">
        <f>IF(B100&lt;'Умови та класичний графік'!$J$14,EDATE(C100,1),"")</f>
        <v/>
      </c>
      <c r="D101" s="36" t="str">
        <f>IF(B100&lt;'Умови та класичний графік'!$J$14,C100,"")</f>
        <v/>
      </c>
      <c r="E101" s="26" t="str">
        <f>IF(B100&lt;'Умови та класичний графік'!$J$14,C101-1,"")</f>
        <v/>
      </c>
      <c r="F101" s="37" t="str">
        <f>IF(B100&lt;'Умови та класичний графік'!$J$14,E101-D101+1,"")</f>
        <v/>
      </c>
      <c r="G101" s="105" t="str">
        <f>IF(B100&lt;'Умови та класичний графік'!$J$14,-(SUM(J101:L101)),"")</f>
        <v/>
      </c>
      <c r="H101" s="105"/>
      <c r="I101" s="32" t="str">
        <f>IF(B100&lt;'Умови та класичний графік'!$J$14,I100+J101,"")</f>
        <v/>
      </c>
      <c r="J101" s="32" t="str">
        <f>IF(B100&lt;'Умови та класичний графік'!$J$14,PPMT($J$20/12,B101,$J$12,$J$11,0,0),"")</f>
        <v/>
      </c>
      <c r="K101" s="32" t="str">
        <f>IF(B100&lt;'Умови та класичний графік'!$J$14,IPMT($J$20/12,B101,$J$12,$J$11,0,0),"")</f>
        <v/>
      </c>
      <c r="L101" s="30" t="str">
        <f>IF(B100&lt;'Умови та класичний графік'!$J$14,-(SUM(M101:V101)),"")</f>
        <v/>
      </c>
      <c r="M101" s="38"/>
      <c r="N101" s="39"/>
      <c r="O101" s="39"/>
      <c r="P101" s="32"/>
      <c r="Q101" s="40"/>
      <c r="R101" s="40"/>
      <c r="S101" s="41"/>
      <c r="T101" s="41"/>
      <c r="U101" s="41"/>
      <c r="V101" s="41"/>
      <c r="W101" s="43" t="str">
        <f>IF(B100&lt;'Умови та класичний графік'!$J$14,XIRR($G$34:G101,$C$34:C101,0),"")</f>
        <v/>
      </c>
      <c r="X101" s="42"/>
      <c r="Y101" s="35"/>
    </row>
    <row r="102" spans="2:25" x14ac:dyDescent="0.2">
      <c r="B102" s="25">
        <v>68</v>
      </c>
      <c r="C102" s="36" t="str">
        <f>IF(B101&lt;'Умови та класичний графік'!$J$14,EDATE(C101,1),"")</f>
        <v/>
      </c>
      <c r="D102" s="36" t="str">
        <f>IF(B101&lt;'Умови та класичний графік'!$J$14,C101,"")</f>
        <v/>
      </c>
      <c r="E102" s="26" t="str">
        <f>IF(B101&lt;'Умови та класичний графік'!$J$14,C102-1,"")</f>
        <v/>
      </c>
      <c r="F102" s="37" t="str">
        <f>IF(B101&lt;'Умови та класичний графік'!$J$14,E102-D102+1,"")</f>
        <v/>
      </c>
      <c r="G102" s="105" t="str">
        <f>IF(B101&lt;'Умови та класичний графік'!$J$14,-(SUM(J102:L102)),"")</f>
        <v/>
      </c>
      <c r="H102" s="105"/>
      <c r="I102" s="32" t="str">
        <f>IF(B101&lt;'Умови та класичний графік'!$J$14,I101+J102,"")</f>
        <v/>
      </c>
      <c r="J102" s="32" t="str">
        <f>IF(B101&lt;'Умови та класичний графік'!$J$14,PPMT($J$20/12,B102,$J$12,$J$11,0,0),"")</f>
        <v/>
      </c>
      <c r="K102" s="32" t="str">
        <f>IF(B101&lt;'Умови та класичний графік'!$J$14,IPMT($J$20/12,B102,$J$12,$J$11,0,0),"")</f>
        <v/>
      </c>
      <c r="L102" s="30" t="str">
        <f>IF(B101&lt;'Умови та класичний графік'!$J$14,-(SUM(M102:V102)),"")</f>
        <v/>
      </c>
      <c r="M102" s="38"/>
      <c r="N102" s="39"/>
      <c r="O102" s="39"/>
      <c r="P102" s="32"/>
      <c r="Q102" s="40"/>
      <c r="R102" s="40"/>
      <c r="S102" s="41"/>
      <c r="T102" s="41"/>
      <c r="U102" s="41"/>
      <c r="V102" s="41"/>
      <c r="W102" s="43" t="str">
        <f>IF(B101&lt;'Умови та класичний графік'!$J$14,XIRR($G$34:G102,$C$34:C102,0),"")</f>
        <v/>
      </c>
      <c r="X102" s="42"/>
      <c r="Y102" s="35"/>
    </row>
    <row r="103" spans="2:25" x14ac:dyDescent="0.2">
      <c r="B103" s="25">
        <v>69</v>
      </c>
      <c r="C103" s="36" t="str">
        <f>IF(B102&lt;'Умови та класичний графік'!$J$14,EDATE(C102,1),"")</f>
        <v/>
      </c>
      <c r="D103" s="36" t="str">
        <f>IF(B102&lt;'Умови та класичний графік'!$J$14,C102,"")</f>
        <v/>
      </c>
      <c r="E103" s="26" t="str">
        <f>IF(B102&lt;'Умови та класичний графік'!$J$14,C103-1,"")</f>
        <v/>
      </c>
      <c r="F103" s="37" t="str">
        <f>IF(B102&lt;'Умови та класичний графік'!$J$14,E103-D103+1,"")</f>
        <v/>
      </c>
      <c r="G103" s="105" t="str">
        <f>IF(B102&lt;'Умови та класичний графік'!$J$14,-(SUM(J103:L103)),"")</f>
        <v/>
      </c>
      <c r="H103" s="105"/>
      <c r="I103" s="32" t="str">
        <f>IF(B102&lt;'Умови та класичний графік'!$J$14,I102+J103,"")</f>
        <v/>
      </c>
      <c r="J103" s="32" t="str">
        <f>IF(B102&lt;'Умови та класичний графік'!$J$14,PPMT($J$20/12,B103,$J$12,$J$11,0,0),"")</f>
        <v/>
      </c>
      <c r="K103" s="32" t="str">
        <f>IF(B102&lt;'Умови та класичний графік'!$J$14,IPMT($J$20/12,B103,$J$12,$J$11,0,0),"")</f>
        <v/>
      </c>
      <c r="L103" s="30" t="str">
        <f>IF(B102&lt;'Умови та класичний графік'!$J$14,-(SUM(M103:V103)),"")</f>
        <v/>
      </c>
      <c r="M103" s="38"/>
      <c r="N103" s="39"/>
      <c r="O103" s="39"/>
      <c r="P103" s="32"/>
      <c r="Q103" s="40"/>
      <c r="R103" s="40"/>
      <c r="S103" s="41"/>
      <c r="T103" s="41"/>
      <c r="U103" s="41"/>
      <c r="V103" s="41"/>
      <c r="W103" s="43" t="str">
        <f>IF(B102&lt;'Умови та класичний графік'!$J$14,XIRR($G$34:G103,$C$34:C103,0),"")</f>
        <v/>
      </c>
      <c r="X103" s="42"/>
      <c r="Y103" s="35"/>
    </row>
    <row r="104" spans="2:25" x14ac:dyDescent="0.2">
      <c r="B104" s="25">
        <v>70</v>
      </c>
      <c r="C104" s="36" t="str">
        <f>IF(B103&lt;'Умови та класичний графік'!$J$14,EDATE(C103,1),"")</f>
        <v/>
      </c>
      <c r="D104" s="36" t="str">
        <f>IF(B103&lt;'Умови та класичний графік'!$J$14,C103,"")</f>
        <v/>
      </c>
      <c r="E104" s="26" t="str">
        <f>IF(B103&lt;'Умови та класичний графік'!$J$14,C104-1,"")</f>
        <v/>
      </c>
      <c r="F104" s="37" t="str">
        <f>IF(B103&lt;'Умови та класичний графік'!$J$14,E104-D104+1,"")</f>
        <v/>
      </c>
      <c r="G104" s="105" t="str">
        <f>IF(B103&lt;'Умови та класичний графік'!$J$14,-(SUM(J104:L104)),"")</f>
        <v/>
      </c>
      <c r="H104" s="105"/>
      <c r="I104" s="32" t="str">
        <f>IF(B103&lt;'Умови та класичний графік'!$J$14,I103+J104,"")</f>
        <v/>
      </c>
      <c r="J104" s="32" t="str">
        <f>IF(B103&lt;'Умови та класичний графік'!$J$14,PPMT($J$20/12,B104,$J$12,$J$11,0,0),"")</f>
        <v/>
      </c>
      <c r="K104" s="32" t="str">
        <f>IF(B103&lt;'Умови та класичний графік'!$J$14,IPMT($J$20/12,B104,$J$12,$J$11,0,0),"")</f>
        <v/>
      </c>
      <c r="L104" s="30" t="str">
        <f>IF(B103&lt;'Умови та класичний графік'!$J$14,-(SUM(M104:V104)),"")</f>
        <v/>
      </c>
      <c r="M104" s="38"/>
      <c r="N104" s="39"/>
      <c r="O104" s="39"/>
      <c r="P104" s="32"/>
      <c r="Q104" s="40"/>
      <c r="R104" s="40"/>
      <c r="S104" s="41"/>
      <c r="T104" s="41"/>
      <c r="U104" s="41"/>
      <c r="V104" s="41"/>
      <c r="W104" s="43" t="str">
        <f>IF(B103&lt;'Умови та класичний графік'!$J$14,XIRR($G$34:G104,$C$34:C104,0),"")</f>
        <v/>
      </c>
      <c r="X104" s="42"/>
      <c r="Y104" s="35"/>
    </row>
    <row r="105" spans="2:25" x14ac:dyDescent="0.2">
      <c r="B105" s="25">
        <v>71</v>
      </c>
      <c r="C105" s="36" t="str">
        <f>IF(B104&lt;'Умови та класичний графік'!$J$14,EDATE(C104,1),"")</f>
        <v/>
      </c>
      <c r="D105" s="36" t="str">
        <f>IF(B104&lt;'Умови та класичний графік'!$J$14,C104,"")</f>
        <v/>
      </c>
      <c r="E105" s="26" t="str">
        <f>IF(B104&lt;'Умови та класичний графік'!$J$14,C105-1,"")</f>
        <v/>
      </c>
      <c r="F105" s="37" t="str">
        <f>IF(B104&lt;'Умови та класичний графік'!$J$14,E105-D105+1,"")</f>
        <v/>
      </c>
      <c r="G105" s="105" t="str">
        <f>IF(B104&lt;'Умови та класичний графік'!$J$14,-(SUM(J105:L105)),"")</f>
        <v/>
      </c>
      <c r="H105" s="105"/>
      <c r="I105" s="32" t="str">
        <f>IF(B104&lt;'Умови та класичний графік'!$J$14,I104+J105,"")</f>
        <v/>
      </c>
      <c r="J105" s="32" t="str">
        <f>IF(B104&lt;'Умови та класичний графік'!$J$14,PPMT($J$20/12,B105,$J$12,$J$11,0,0),"")</f>
        <v/>
      </c>
      <c r="K105" s="32" t="str">
        <f>IF(B104&lt;'Умови та класичний графік'!$J$14,IPMT($J$20/12,B105,$J$12,$J$11,0,0),"")</f>
        <v/>
      </c>
      <c r="L105" s="30" t="str">
        <f>IF(B104&lt;'Умови та класичний графік'!$J$14,-(SUM(M105:V105)),"")</f>
        <v/>
      </c>
      <c r="M105" s="38"/>
      <c r="N105" s="39"/>
      <c r="O105" s="39"/>
      <c r="P105" s="32"/>
      <c r="Q105" s="40"/>
      <c r="R105" s="40"/>
      <c r="S105" s="41"/>
      <c r="T105" s="41"/>
      <c r="U105" s="41"/>
      <c r="V105" s="41"/>
      <c r="W105" s="43" t="str">
        <f>IF(B104&lt;'Умови та класичний графік'!$J$14,XIRR($G$34:G105,$C$34:C105,0),"")</f>
        <v/>
      </c>
      <c r="X105" s="42"/>
      <c r="Y105" s="35"/>
    </row>
    <row r="106" spans="2:25" x14ac:dyDescent="0.2">
      <c r="B106" s="25">
        <v>72</v>
      </c>
      <c r="C106" s="36" t="str">
        <f>IF(B105&lt;'Умови та класичний графік'!$J$14,EDATE(C105,1),"")</f>
        <v/>
      </c>
      <c r="D106" s="36" t="str">
        <f>IF(B105&lt;'Умови та класичний графік'!$J$14,C105,"")</f>
        <v/>
      </c>
      <c r="E106" s="26" t="str">
        <f>IF(B105&lt;'Умови та класичний графік'!$J$14,C106-1,"")</f>
        <v/>
      </c>
      <c r="F106" s="37" t="str">
        <f>IF(B105&lt;'Умови та класичний графік'!$J$14,E106-D106+1,"")</f>
        <v/>
      </c>
      <c r="G106" s="105" t="str">
        <f>IF(B105&lt;'Умови та класичний графік'!$J$14,-(SUM(J106:L106)),"")</f>
        <v/>
      </c>
      <c r="H106" s="105"/>
      <c r="I106" s="32" t="str">
        <f>IF(B105&lt;'Умови та класичний графік'!$J$14,I105+J106,"")</f>
        <v/>
      </c>
      <c r="J106" s="32" t="str">
        <f>IF(B105&lt;'Умови та класичний графік'!$J$14,PPMT($J$20/12,B106,$J$12,$J$11,0,0),"")</f>
        <v/>
      </c>
      <c r="K106" s="32" t="str">
        <f>IF(B105&lt;'Умови та класичний графік'!$J$14,IPMT($J$20/12,B106,$J$12,$J$11,0,0),"")</f>
        <v/>
      </c>
      <c r="L106" s="30" t="str">
        <f>IF(B105&lt;'Умови та класичний графік'!$J$14,-(SUM(M106:V106)),"")</f>
        <v/>
      </c>
      <c r="M106" s="38"/>
      <c r="N106" s="39"/>
      <c r="O106" s="39"/>
      <c r="P106" s="32"/>
      <c r="Q106" s="40"/>
      <c r="R106" s="40"/>
      <c r="S106" s="41"/>
      <c r="T106" s="41"/>
      <c r="U106" s="33" t="str">
        <f>IF(B105&lt;'Умови та класичний графік'!$J$14,('Умови та класичний графік'!$J$15*$N$18)+(I106*$N$19),"")</f>
        <v/>
      </c>
      <c r="V106" s="41"/>
      <c r="W106" s="43" t="str">
        <f>IF(B105&lt;'Умови та класичний графік'!$J$14,XIRR($G$34:G106,$C$34:C106,0),"")</f>
        <v/>
      </c>
      <c r="X106" s="42"/>
      <c r="Y106" s="35"/>
    </row>
    <row r="107" spans="2:25" x14ac:dyDescent="0.2">
      <c r="B107" s="25">
        <v>73</v>
      </c>
      <c r="C107" s="36" t="str">
        <f>IF(B106&lt;'Умови та класичний графік'!$J$14,EDATE(C106,1),"")</f>
        <v/>
      </c>
      <c r="D107" s="36" t="str">
        <f>IF(B106&lt;'Умови та класичний графік'!$J$14,C106,"")</f>
        <v/>
      </c>
      <c r="E107" s="26" t="str">
        <f>IF(B106&lt;'Умови та класичний графік'!$J$14,C107-1,"")</f>
        <v/>
      </c>
      <c r="F107" s="37" t="str">
        <f>IF(B106&lt;'Умови та класичний графік'!$J$14,E107-D107+1,"")</f>
        <v/>
      </c>
      <c r="G107" s="105" t="str">
        <f>IF(B106&lt;'Умови та класичний графік'!$J$14,-(SUM(J107:L107)),"")</f>
        <v/>
      </c>
      <c r="H107" s="105"/>
      <c r="I107" s="32" t="str">
        <f>IF(B106&lt;'Умови та класичний графік'!$J$14,I106+J107,"")</f>
        <v/>
      </c>
      <c r="J107" s="32" t="str">
        <f>IF(B106&lt;'Умови та класичний графік'!$J$14,PPMT($J$20/12,B107,$J$12,$J$11,0,0),"")</f>
        <v/>
      </c>
      <c r="K107" s="32" t="str">
        <f>IF(B106&lt;'Умови та класичний графік'!$J$14,IPMT($J$20/12,B107,$J$12,$J$11,0,0),"")</f>
        <v/>
      </c>
      <c r="L107" s="30" t="str">
        <f>IF(B106&lt;'Умови та класичний графік'!$J$14,-(SUM(M107:V107)),"")</f>
        <v/>
      </c>
      <c r="M107" s="38"/>
      <c r="N107" s="39"/>
      <c r="O107" s="39"/>
      <c r="P107" s="32"/>
      <c r="Q107" s="40"/>
      <c r="R107" s="40"/>
      <c r="S107" s="41"/>
      <c r="T107" s="41"/>
      <c r="U107" s="41"/>
      <c r="V107" s="41"/>
      <c r="W107" s="43" t="str">
        <f>IF(B106&lt;'Умови та класичний графік'!$J$14,XIRR($G$34:G107,$C$34:C107,0),"")</f>
        <v/>
      </c>
      <c r="X107" s="42"/>
      <c r="Y107" s="35"/>
    </row>
    <row r="108" spans="2:25" x14ac:dyDescent="0.2">
      <c r="B108" s="25">
        <v>74</v>
      </c>
      <c r="C108" s="36" t="str">
        <f>IF(B107&lt;'Умови та класичний графік'!$J$14,EDATE(C107,1),"")</f>
        <v/>
      </c>
      <c r="D108" s="36" t="str">
        <f>IF(B107&lt;'Умови та класичний графік'!$J$14,C107,"")</f>
        <v/>
      </c>
      <c r="E108" s="26" t="str">
        <f>IF(B107&lt;'Умови та класичний графік'!$J$14,C108-1,"")</f>
        <v/>
      </c>
      <c r="F108" s="37" t="str">
        <f>IF(B107&lt;'Умови та класичний графік'!$J$14,E108-D108+1,"")</f>
        <v/>
      </c>
      <c r="G108" s="105" t="str">
        <f>IF(B107&lt;'Умови та класичний графік'!$J$14,-(SUM(J108:L108)),"")</f>
        <v/>
      </c>
      <c r="H108" s="105"/>
      <c r="I108" s="32" t="str">
        <f>IF(B107&lt;'Умови та класичний графік'!$J$14,I107+J108,"")</f>
        <v/>
      </c>
      <c r="J108" s="32" t="str">
        <f>IF(B107&lt;'Умови та класичний графік'!$J$14,PPMT($J$20/12,B108,$J$12,$J$11,0,0),"")</f>
        <v/>
      </c>
      <c r="K108" s="32" t="str">
        <f>IF(B107&lt;'Умови та класичний графік'!$J$14,IPMT($J$20/12,B108,$J$12,$J$11,0,0),"")</f>
        <v/>
      </c>
      <c r="L108" s="30" t="str">
        <f>IF(B107&lt;'Умови та класичний графік'!$J$14,-(SUM(M108:V108)),"")</f>
        <v/>
      </c>
      <c r="M108" s="38"/>
      <c r="N108" s="39"/>
      <c r="O108" s="39"/>
      <c r="P108" s="32"/>
      <c r="Q108" s="40"/>
      <c r="R108" s="40"/>
      <c r="S108" s="41"/>
      <c r="T108" s="41"/>
      <c r="U108" s="41"/>
      <c r="V108" s="41"/>
      <c r="W108" s="43" t="str">
        <f>IF(B107&lt;'Умови та класичний графік'!$J$14,XIRR($G$34:G108,$C$34:C108,0),"")</f>
        <v/>
      </c>
      <c r="X108" s="42"/>
      <c r="Y108" s="35"/>
    </row>
    <row r="109" spans="2:25" x14ac:dyDescent="0.2">
      <c r="B109" s="25">
        <v>75</v>
      </c>
      <c r="C109" s="36" t="str">
        <f>IF(B108&lt;'Умови та класичний графік'!$J$14,EDATE(C108,1),"")</f>
        <v/>
      </c>
      <c r="D109" s="36" t="str">
        <f>IF(B108&lt;'Умови та класичний графік'!$J$14,C108,"")</f>
        <v/>
      </c>
      <c r="E109" s="26" t="str">
        <f>IF(B108&lt;'Умови та класичний графік'!$J$14,C109-1,"")</f>
        <v/>
      </c>
      <c r="F109" s="37" t="str">
        <f>IF(B108&lt;'Умови та класичний графік'!$J$14,E109-D109+1,"")</f>
        <v/>
      </c>
      <c r="G109" s="105" t="str">
        <f>IF(B108&lt;'Умови та класичний графік'!$J$14,-(SUM(J109:L109)),"")</f>
        <v/>
      </c>
      <c r="H109" s="105"/>
      <c r="I109" s="32" t="str">
        <f>IF(B108&lt;'Умови та класичний графік'!$J$14,I108+J109,"")</f>
        <v/>
      </c>
      <c r="J109" s="32" t="str">
        <f>IF(B108&lt;'Умови та класичний графік'!$J$14,PPMT($J$20/12,B109,$J$12,$J$11,0,0),"")</f>
        <v/>
      </c>
      <c r="K109" s="32" t="str">
        <f>IF(B108&lt;'Умови та класичний графік'!$J$14,IPMT($J$20/12,B109,$J$12,$J$11,0,0),"")</f>
        <v/>
      </c>
      <c r="L109" s="30" t="str">
        <f>IF(B108&lt;'Умови та класичний графік'!$J$14,-(SUM(M109:V109)),"")</f>
        <v/>
      </c>
      <c r="M109" s="38"/>
      <c r="N109" s="39"/>
      <c r="O109" s="39"/>
      <c r="P109" s="32"/>
      <c r="Q109" s="40"/>
      <c r="R109" s="40"/>
      <c r="S109" s="41"/>
      <c r="T109" s="41"/>
      <c r="U109" s="41"/>
      <c r="V109" s="41"/>
      <c r="W109" s="43" t="str">
        <f>IF(B108&lt;'Умови та класичний графік'!$J$14,XIRR($G$34:G109,$C$34:C109,0),"")</f>
        <v/>
      </c>
      <c r="X109" s="42"/>
      <c r="Y109" s="35"/>
    </row>
    <row r="110" spans="2:25" x14ac:dyDescent="0.2">
      <c r="B110" s="25">
        <v>76</v>
      </c>
      <c r="C110" s="36" t="str">
        <f>IF(B109&lt;'Умови та класичний графік'!$J$14,EDATE(C109,1),"")</f>
        <v/>
      </c>
      <c r="D110" s="36" t="str">
        <f>IF(B109&lt;'Умови та класичний графік'!$J$14,C109,"")</f>
        <v/>
      </c>
      <c r="E110" s="26" t="str">
        <f>IF(B109&lt;'Умови та класичний графік'!$J$14,C110-1,"")</f>
        <v/>
      </c>
      <c r="F110" s="37" t="str">
        <f>IF(B109&lt;'Умови та класичний графік'!$J$14,E110-D110+1,"")</f>
        <v/>
      </c>
      <c r="G110" s="105" t="str">
        <f>IF(B109&lt;'Умови та класичний графік'!$J$14,-(SUM(J110:L110)),"")</f>
        <v/>
      </c>
      <c r="H110" s="105"/>
      <c r="I110" s="32" t="str">
        <f>IF(B109&lt;'Умови та класичний графік'!$J$14,I109+J110,"")</f>
        <v/>
      </c>
      <c r="J110" s="32" t="str">
        <f>IF(B109&lt;'Умови та класичний графік'!$J$14,PPMT($J$20/12,B110,$J$12,$J$11,0,0),"")</f>
        <v/>
      </c>
      <c r="K110" s="32" t="str">
        <f>IF(B109&lt;'Умови та класичний графік'!$J$14,IPMT($J$20/12,B110,$J$12,$J$11,0,0),"")</f>
        <v/>
      </c>
      <c r="L110" s="30" t="str">
        <f>IF(B109&lt;'Умови та класичний графік'!$J$14,-(SUM(M110:V110)),"")</f>
        <v/>
      </c>
      <c r="M110" s="38"/>
      <c r="N110" s="39"/>
      <c r="O110" s="39"/>
      <c r="P110" s="32"/>
      <c r="Q110" s="40"/>
      <c r="R110" s="40"/>
      <c r="S110" s="41"/>
      <c r="T110" s="41"/>
      <c r="U110" s="41"/>
      <c r="V110" s="41"/>
      <c r="W110" s="43" t="str">
        <f>IF(B109&lt;'Умови та класичний графік'!$J$14,XIRR($G$34:G110,$C$34:C110,0),"")</f>
        <v/>
      </c>
      <c r="X110" s="42"/>
      <c r="Y110" s="35"/>
    </row>
    <row r="111" spans="2:25" x14ac:dyDescent="0.2">
      <c r="B111" s="25">
        <v>77</v>
      </c>
      <c r="C111" s="36" t="str">
        <f>IF(B110&lt;'Умови та класичний графік'!$J$14,EDATE(C110,1),"")</f>
        <v/>
      </c>
      <c r="D111" s="36" t="str">
        <f>IF(B110&lt;'Умови та класичний графік'!$J$14,C110,"")</f>
        <v/>
      </c>
      <c r="E111" s="26" t="str">
        <f>IF(B110&lt;'Умови та класичний графік'!$J$14,C111-1,"")</f>
        <v/>
      </c>
      <c r="F111" s="37" t="str">
        <f>IF(B110&lt;'Умови та класичний графік'!$J$14,E111-D111+1,"")</f>
        <v/>
      </c>
      <c r="G111" s="105" t="str">
        <f>IF(B110&lt;'Умови та класичний графік'!$J$14,-(SUM(J111:L111)),"")</f>
        <v/>
      </c>
      <c r="H111" s="105"/>
      <c r="I111" s="32" t="str">
        <f>IF(B110&lt;'Умови та класичний графік'!$J$14,I110+J111,"")</f>
        <v/>
      </c>
      <c r="J111" s="32" t="str">
        <f>IF(B110&lt;'Умови та класичний графік'!$J$14,PPMT($J$20/12,B111,$J$12,$J$11,0,0),"")</f>
        <v/>
      </c>
      <c r="K111" s="32" t="str">
        <f>IF(B110&lt;'Умови та класичний графік'!$J$14,IPMT($J$20/12,B111,$J$12,$J$11,0,0),"")</f>
        <v/>
      </c>
      <c r="L111" s="30" t="str">
        <f>IF(B110&lt;'Умови та класичний графік'!$J$14,-(SUM(M111:V111)),"")</f>
        <v/>
      </c>
      <c r="M111" s="38"/>
      <c r="N111" s="39"/>
      <c r="O111" s="39"/>
      <c r="P111" s="32"/>
      <c r="Q111" s="40"/>
      <c r="R111" s="40"/>
      <c r="S111" s="41"/>
      <c r="T111" s="41"/>
      <c r="U111" s="41"/>
      <c r="V111" s="41"/>
      <c r="W111" s="43" t="str">
        <f>IF(B110&lt;'Умови та класичний графік'!$J$14,XIRR($G$34:G111,$C$34:C111,0),"")</f>
        <v/>
      </c>
      <c r="X111" s="42"/>
      <c r="Y111" s="35"/>
    </row>
    <row r="112" spans="2:25" x14ac:dyDescent="0.2">
      <c r="B112" s="25">
        <v>78</v>
      </c>
      <c r="C112" s="36" t="str">
        <f>IF(B111&lt;'Умови та класичний графік'!$J$14,EDATE(C111,1),"")</f>
        <v/>
      </c>
      <c r="D112" s="36" t="str">
        <f>IF(B111&lt;'Умови та класичний графік'!$J$14,C111,"")</f>
        <v/>
      </c>
      <c r="E112" s="26" t="str">
        <f>IF(B111&lt;'Умови та класичний графік'!$J$14,C112-1,"")</f>
        <v/>
      </c>
      <c r="F112" s="37" t="str">
        <f>IF(B111&lt;'Умови та класичний графік'!$J$14,E112-D112+1,"")</f>
        <v/>
      </c>
      <c r="G112" s="105" t="str">
        <f>IF(B111&lt;'Умови та класичний графік'!$J$14,-(SUM(J112:L112)),"")</f>
        <v/>
      </c>
      <c r="H112" s="105"/>
      <c r="I112" s="32" t="str">
        <f>IF(B111&lt;'Умови та класичний графік'!$J$14,I111+J112,"")</f>
        <v/>
      </c>
      <c r="J112" s="32" t="str">
        <f>IF(B111&lt;'Умови та класичний графік'!$J$14,PPMT($J$20/12,B112,$J$12,$J$11,0,0),"")</f>
        <v/>
      </c>
      <c r="K112" s="32" t="str">
        <f>IF(B111&lt;'Умови та класичний графік'!$J$14,IPMT($J$20/12,B112,$J$12,$J$11,0,0),"")</f>
        <v/>
      </c>
      <c r="L112" s="30" t="str">
        <f>IF(B111&lt;'Умови та класичний графік'!$J$14,-(SUM(M112:V112)),"")</f>
        <v/>
      </c>
      <c r="M112" s="38"/>
      <c r="N112" s="39"/>
      <c r="O112" s="39"/>
      <c r="P112" s="32"/>
      <c r="Q112" s="40"/>
      <c r="R112" s="40"/>
      <c r="S112" s="41"/>
      <c r="T112" s="41"/>
      <c r="U112" s="41"/>
      <c r="V112" s="41"/>
      <c r="W112" s="43" t="str">
        <f>IF(B111&lt;'Умови та класичний графік'!$J$14,XIRR($G$34:G112,$C$34:C112,0),"")</f>
        <v/>
      </c>
      <c r="X112" s="42"/>
      <c r="Y112" s="35"/>
    </row>
    <row r="113" spans="2:25" x14ac:dyDescent="0.2">
      <c r="B113" s="25">
        <v>79</v>
      </c>
      <c r="C113" s="36" t="str">
        <f>IF(B112&lt;'Умови та класичний графік'!$J$14,EDATE(C112,1),"")</f>
        <v/>
      </c>
      <c r="D113" s="36" t="str">
        <f>IF(B112&lt;'Умови та класичний графік'!$J$14,C112,"")</f>
        <v/>
      </c>
      <c r="E113" s="26" t="str">
        <f>IF(B112&lt;'Умови та класичний графік'!$J$14,C113-1,"")</f>
        <v/>
      </c>
      <c r="F113" s="37" t="str">
        <f>IF(B112&lt;'Умови та класичний графік'!$J$14,E113-D113+1,"")</f>
        <v/>
      </c>
      <c r="G113" s="105" t="str">
        <f>IF(B112&lt;'Умови та класичний графік'!$J$14,-(SUM(J113:L113)),"")</f>
        <v/>
      </c>
      <c r="H113" s="105"/>
      <c r="I113" s="32" t="str">
        <f>IF(B112&lt;'Умови та класичний графік'!$J$14,I112+J113,"")</f>
        <v/>
      </c>
      <c r="J113" s="32" t="str">
        <f>IF(B112&lt;'Умови та класичний графік'!$J$14,PPMT($J$20/12,B113,$J$12,$J$11,0,0),"")</f>
        <v/>
      </c>
      <c r="K113" s="32" t="str">
        <f>IF(B112&lt;'Умови та класичний графік'!$J$14,IPMT($J$20/12,B113,$J$12,$J$11,0,0),"")</f>
        <v/>
      </c>
      <c r="L113" s="30" t="str">
        <f>IF(B112&lt;'Умови та класичний графік'!$J$14,-(SUM(M113:V113)),"")</f>
        <v/>
      </c>
      <c r="M113" s="38"/>
      <c r="N113" s="39"/>
      <c r="O113" s="39"/>
      <c r="P113" s="32"/>
      <c r="Q113" s="40"/>
      <c r="R113" s="40"/>
      <c r="S113" s="41"/>
      <c r="T113" s="41"/>
      <c r="U113" s="41"/>
      <c r="V113" s="41"/>
      <c r="W113" s="43" t="str">
        <f>IF(B112&lt;'Умови та класичний графік'!$J$14,XIRR($G$34:G113,$C$34:C113,0),"")</f>
        <v/>
      </c>
      <c r="X113" s="42"/>
      <c r="Y113" s="35"/>
    </row>
    <row r="114" spans="2:25" x14ac:dyDescent="0.2">
      <c r="B114" s="25">
        <v>80</v>
      </c>
      <c r="C114" s="36" t="str">
        <f>IF(B113&lt;'Умови та класичний графік'!$J$14,EDATE(C113,1),"")</f>
        <v/>
      </c>
      <c r="D114" s="36" t="str">
        <f>IF(B113&lt;'Умови та класичний графік'!$J$14,C113,"")</f>
        <v/>
      </c>
      <c r="E114" s="26" t="str">
        <f>IF(B113&lt;'Умови та класичний графік'!$J$14,C114-1,"")</f>
        <v/>
      </c>
      <c r="F114" s="37" t="str">
        <f>IF(B113&lt;'Умови та класичний графік'!$J$14,E114-D114+1,"")</f>
        <v/>
      </c>
      <c r="G114" s="105" t="str">
        <f>IF(B113&lt;'Умови та класичний графік'!$J$14,-(SUM(J114:L114)),"")</f>
        <v/>
      </c>
      <c r="H114" s="105"/>
      <c r="I114" s="32" t="str">
        <f>IF(B113&lt;'Умови та класичний графік'!$J$14,I113+J114,"")</f>
        <v/>
      </c>
      <c r="J114" s="32" t="str">
        <f>IF(B113&lt;'Умови та класичний графік'!$J$14,PPMT($J$20/12,B114,$J$12,$J$11,0,0),"")</f>
        <v/>
      </c>
      <c r="K114" s="32" t="str">
        <f>IF(B113&lt;'Умови та класичний графік'!$J$14,IPMT($J$20/12,B114,$J$12,$J$11,0,0),"")</f>
        <v/>
      </c>
      <c r="L114" s="30" t="str">
        <f>IF(B113&lt;'Умови та класичний графік'!$J$14,-(SUM(M114:V114)),"")</f>
        <v/>
      </c>
      <c r="M114" s="38"/>
      <c r="N114" s="39"/>
      <c r="O114" s="39"/>
      <c r="P114" s="32"/>
      <c r="Q114" s="40"/>
      <c r="R114" s="40"/>
      <c r="S114" s="41"/>
      <c r="T114" s="41"/>
      <c r="U114" s="41"/>
      <c r="V114" s="41"/>
      <c r="W114" s="43" t="str">
        <f>IF(B113&lt;'Умови та класичний графік'!$J$14,XIRR($G$34:G114,$C$34:C114,0),"")</f>
        <v/>
      </c>
      <c r="X114" s="42"/>
      <c r="Y114" s="35"/>
    </row>
    <row r="115" spans="2:25" x14ac:dyDescent="0.2">
      <c r="B115" s="25">
        <v>81</v>
      </c>
      <c r="C115" s="36" t="str">
        <f>IF(B114&lt;'Умови та класичний графік'!$J$14,EDATE(C114,1),"")</f>
        <v/>
      </c>
      <c r="D115" s="36" t="str">
        <f>IF(B114&lt;'Умови та класичний графік'!$J$14,C114,"")</f>
        <v/>
      </c>
      <c r="E115" s="26" t="str">
        <f>IF(B114&lt;'Умови та класичний графік'!$J$14,C115-1,"")</f>
        <v/>
      </c>
      <c r="F115" s="37" t="str">
        <f>IF(B114&lt;'Умови та класичний графік'!$J$14,E115-D115+1,"")</f>
        <v/>
      </c>
      <c r="G115" s="105" t="str">
        <f>IF(B114&lt;'Умови та класичний графік'!$J$14,-(SUM(J115:L115)),"")</f>
        <v/>
      </c>
      <c r="H115" s="105"/>
      <c r="I115" s="32" t="str">
        <f>IF(B114&lt;'Умови та класичний графік'!$J$14,I114+J115,"")</f>
        <v/>
      </c>
      <c r="J115" s="32" t="str">
        <f>IF(B114&lt;'Умови та класичний графік'!$J$14,PPMT($J$20/12,B115,$J$12,$J$11,0,0),"")</f>
        <v/>
      </c>
      <c r="K115" s="32" t="str">
        <f>IF(B114&lt;'Умови та класичний графік'!$J$14,IPMT($J$20/12,B115,$J$12,$J$11,0,0),"")</f>
        <v/>
      </c>
      <c r="L115" s="30" t="str">
        <f>IF(B114&lt;'Умови та класичний графік'!$J$14,-(SUM(M115:V115)),"")</f>
        <v/>
      </c>
      <c r="M115" s="38"/>
      <c r="N115" s="39"/>
      <c r="O115" s="39"/>
      <c r="P115" s="32"/>
      <c r="Q115" s="40"/>
      <c r="R115" s="40"/>
      <c r="S115" s="41"/>
      <c r="T115" s="41"/>
      <c r="U115" s="41"/>
      <c r="V115" s="41"/>
      <c r="W115" s="43" t="str">
        <f>IF(B114&lt;'Умови та класичний графік'!$J$14,XIRR($G$34:G115,$C$34:C115,0),"")</f>
        <v/>
      </c>
      <c r="X115" s="42"/>
      <c r="Y115" s="35"/>
    </row>
    <row r="116" spans="2:25" x14ac:dyDescent="0.2">
      <c r="B116" s="25">
        <v>82</v>
      </c>
      <c r="C116" s="36" t="str">
        <f>IF(B115&lt;'Умови та класичний графік'!$J$14,EDATE(C115,1),"")</f>
        <v/>
      </c>
      <c r="D116" s="36" t="str">
        <f>IF(B115&lt;'Умови та класичний графік'!$J$14,C115,"")</f>
        <v/>
      </c>
      <c r="E116" s="26" t="str">
        <f>IF(B115&lt;'Умови та класичний графік'!$J$14,C116-1,"")</f>
        <v/>
      </c>
      <c r="F116" s="37" t="str">
        <f>IF(B115&lt;'Умови та класичний графік'!$J$14,E116-D116+1,"")</f>
        <v/>
      </c>
      <c r="G116" s="105" t="str">
        <f>IF(B115&lt;'Умови та класичний графік'!$J$14,-(SUM(J116:L116)),"")</f>
        <v/>
      </c>
      <c r="H116" s="105"/>
      <c r="I116" s="32" t="str">
        <f>IF(B115&lt;'Умови та класичний графік'!$J$14,I115+J116,"")</f>
        <v/>
      </c>
      <c r="J116" s="32" t="str">
        <f>IF(B115&lt;'Умови та класичний графік'!$J$14,PPMT($J$20/12,B116,$J$12,$J$11,0,0),"")</f>
        <v/>
      </c>
      <c r="K116" s="32" t="str">
        <f>IF(B115&lt;'Умови та класичний графік'!$J$14,IPMT($J$20/12,B116,$J$12,$J$11,0,0),"")</f>
        <v/>
      </c>
      <c r="L116" s="30" t="str">
        <f>IF(B115&lt;'Умови та класичний графік'!$J$14,-(SUM(M116:V116)),"")</f>
        <v/>
      </c>
      <c r="M116" s="38"/>
      <c r="N116" s="39"/>
      <c r="O116" s="39"/>
      <c r="P116" s="32"/>
      <c r="Q116" s="40"/>
      <c r="R116" s="40"/>
      <c r="S116" s="41"/>
      <c r="T116" s="41"/>
      <c r="U116" s="41"/>
      <c r="V116" s="41"/>
      <c r="W116" s="43" t="str">
        <f>IF(B115&lt;'Умови та класичний графік'!$J$14,XIRR($G$34:G116,$C$34:C116,0),"")</f>
        <v/>
      </c>
      <c r="X116" s="42"/>
      <c r="Y116" s="35"/>
    </row>
    <row r="117" spans="2:25" x14ac:dyDescent="0.2">
      <c r="B117" s="25">
        <v>83</v>
      </c>
      <c r="C117" s="36" t="str">
        <f>IF(B116&lt;'Умови та класичний графік'!$J$14,EDATE(C116,1),"")</f>
        <v/>
      </c>
      <c r="D117" s="36" t="str">
        <f>IF(B116&lt;'Умови та класичний графік'!$J$14,C116,"")</f>
        <v/>
      </c>
      <c r="E117" s="26" t="str">
        <f>IF(B116&lt;'Умови та класичний графік'!$J$14,C117-1,"")</f>
        <v/>
      </c>
      <c r="F117" s="37" t="str">
        <f>IF(B116&lt;'Умови та класичний графік'!$J$14,E117-D117+1,"")</f>
        <v/>
      </c>
      <c r="G117" s="105" t="str">
        <f>IF(B116&lt;'Умови та класичний графік'!$J$14,-(SUM(J117:L117)),"")</f>
        <v/>
      </c>
      <c r="H117" s="105"/>
      <c r="I117" s="32" t="str">
        <f>IF(B116&lt;'Умови та класичний графік'!$J$14,I116+J117,"")</f>
        <v/>
      </c>
      <c r="J117" s="32" t="str">
        <f>IF(B116&lt;'Умови та класичний графік'!$J$14,PPMT($J$20/12,B117,$J$12,$J$11,0,0),"")</f>
        <v/>
      </c>
      <c r="K117" s="32" t="str">
        <f>IF(B116&lt;'Умови та класичний графік'!$J$14,IPMT($J$20/12,B117,$J$12,$J$11,0,0),"")</f>
        <v/>
      </c>
      <c r="L117" s="30" t="str">
        <f>IF(B116&lt;'Умови та класичний графік'!$J$14,-(SUM(M117:V117)),"")</f>
        <v/>
      </c>
      <c r="M117" s="38"/>
      <c r="N117" s="39"/>
      <c r="O117" s="39"/>
      <c r="P117" s="32"/>
      <c r="Q117" s="40"/>
      <c r="R117" s="40"/>
      <c r="S117" s="41"/>
      <c r="T117" s="41"/>
      <c r="U117" s="41"/>
      <c r="V117" s="41"/>
      <c r="W117" s="43" t="str">
        <f>IF(B116&lt;'Умови та класичний графік'!$J$14,XIRR($G$34:G117,$C$34:C117,0),"")</f>
        <v/>
      </c>
      <c r="X117" s="42"/>
      <c r="Y117" s="35"/>
    </row>
    <row r="118" spans="2:25" x14ac:dyDescent="0.2">
      <c r="B118" s="25">
        <v>84</v>
      </c>
      <c r="C118" s="36" t="str">
        <f>IF(B117&lt;'Умови та класичний графік'!$J$14,EDATE(C117,1),"")</f>
        <v/>
      </c>
      <c r="D118" s="36" t="str">
        <f>IF(B117&lt;'Умови та класичний графік'!$J$14,C117,"")</f>
        <v/>
      </c>
      <c r="E118" s="26" t="str">
        <f>IF(B117&lt;'Умови та класичний графік'!$J$14,C118-1,"")</f>
        <v/>
      </c>
      <c r="F118" s="37" t="str">
        <f>IF(B117&lt;'Умови та класичний графік'!$J$14,E118-D118+1,"")</f>
        <v/>
      </c>
      <c r="G118" s="105" t="str">
        <f>IF(B117&lt;'Умови та класичний графік'!$J$14,-(SUM(J118:L118)),"")</f>
        <v/>
      </c>
      <c r="H118" s="105"/>
      <c r="I118" s="32" t="str">
        <f>IF(B117&lt;'Умови та класичний графік'!$J$14,I117+J118,"")</f>
        <v/>
      </c>
      <c r="J118" s="32" t="str">
        <f>IF(B117&lt;'Умови та класичний графік'!$J$14,PPMT($J$20/12,B118,$J$12,$J$11,0,0),"")</f>
        <v/>
      </c>
      <c r="K118" s="32" t="str">
        <f>IF(B117&lt;'Умови та класичний графік'!$J$14,IPMT($J$20/12,B118,$J$12,$J$11,0,0),"")</f>
        <v/>
      </c>
      <c r="L118" s="30" t="str">
        <f>IF(B117&lt;'Умови та класичний графік'!$J$14,-(SUM(M118:V118)),"")</f>
        <v/>
      </c>
      <c r="M118" s="38"/>
      <c r="N118" s="39"/>
      <c r="O118" s="39"/>
      <c r="P118" s="32"/>
      <c r="Q118" s="40"/>
      <c r="R118" s="40"/>
      <c r="S118" s="41"/>
      <c r="T118" s="41"/>
      <c r="U118" s="33" t="str">
        <f>IF(B117&lt;'Умови та класичний графік'!$J$14,('Умови та класичний графік'!$J$15*$N$18)+(I118*$N$19),"")</f>
        <v/>
      </c>
      <c r="V118" s="41"/>
      <c r="W118" s="43" t="str">
        <f>IF(B117&lt;'Умови та класичний графік'!$J$14,XIRR($G$34:G118,$C$34:C118,0),"")</f>
        <v/>
      </c>
      <c r="X118" s="42"/>
      <c r="Y118" s="35"/>
    </row>
    <row r="119" spans="2:25" x14ac:dyDescent="0.2">
      <c r="B119" s="25">
        <v>85</v>
      </c>
      <c r="C119" s="36" t="str">
        <f>IF(B118&lt;'Умови та класичний графік'!$J$14,EDATE(C118,1),"")</f>
        <v/>
      </c>
      <c r="D119" s="36" t="str">
        <f>IF(B118&lt;'Умови та класичний графік'!$J$14,C118,"")</f>
        <v/>
      </c>
      <c r="E119" s="26" t="str">
        <f>IF(B118&lt;'Умови та класичний графік'!$J$14,C119-1,"")</f>
        <v/>
      </c>
      <c r="F119" s="37" t="str">
        <f>IF(B118&lt;'Умови та класичний графік'!$J$14,E119-D119+1,"")</f>
        <v/>
      </c>
      <c r="G119" s="105" t="str">
        <f>IF(B118&lt;'Умови та класичний графік'!$J$14,-(SUM(J119:L119)),"")</f>
        <v/>
      </c>
      <c r="H119" s="105"/>
      <c r="I119" s="32" t="str">
        <f>IF(B118&lt;'Умови та класичний графік'!$J$14,I118+J119,"")</f>
        <v/>
      </c>
      <c r="J119" s="32" t="str">
        <f>IF(B118&lt;'Умови та класичний графік'!$J$14,PPMT($J$20/12,B119,$J$12,$J$11,0,0),"")</f>
        <v/>
      </c>
      <c r="K119" s="32" t="str">
        <f>IF(B118&lt;'Умови та класичний графік'!$J$14,IPMT($J$20/12,B119,$J$12,$J$11,0,0),"")</f>
        <v/>
      </c>
      <c r="L119" s="30" t="str">
        <f>IF(B118&lt;'Умови та класичний графік'!$J$14,-(SUM(M119:V119)),"")</f>
        <v/>
      </c>
      <c r="M119" s="38"/>
      <c r="N119" s="39"/>
      <c r="O119" s="39"/>
      <c r="P119" s="32"/>
      <c r="Q119" s="40"/>
      <c r="R119" s="40"/>
      <c r="S119" s="41"/>
      <c r="T119" s="41"/>
      <c r="U119" s="41"/>
      <c r="V119" s="41"/>
      <c r="W119" s="43" t="str">
        <f>IF(B118&lt;'Умови та класичний графік'!$J$14,XIRR($G$34:G119,$C$34:C119,0),"")</f>
        <v/>
      </c>
      <c r="X119" s="42"/>
      <c r="Y119" s="35"/>
    </row>
    <row r="120" spans="2:25" x14ac:dyDescent="0.2">
      <c r="B120" s="25">
        <v>86</v>
      </c>
      <c r="C120" s="36" t="str">
        <f>IF(B119&lt;'Умови та класичний графік'!$J$14,EDATE(C119,1),"")</f>
        <v/>
      </c>
      <c r="D120" s="36" t="str">
        <f>IF(B119&lt;'Умови та класичний графік'!$J$14,C119,"")</f>
        <v/>
      </c>
      <c r="E120" s="26" t="str">
        <f>IF(B119&lt;'Умови та класичний графік'!$J$14,C120-1,"")</f>
        <v/>
      </c>
      <c r="F120" s="37" t="str">
        <f>IF(B119&lt;'Умови та класичний графік'!$J$14,E120-D120+1,"")</f>
        <v/>
      </c>
      <c r="G120" s="105" t="str">
        <f>IF(B119&lt;'Умови та класичний графік'!$J$14,-(SUM(J120:L120)),"")</f>
        <v/>
      </c>
      <c r="H120" s="105"/>
      <c r="I120" s="32" t="str">
        <f>IF(B119&lt;'Умови та класичний графік'!$J$14,I119+J120,"")</f>
        <v/>
      </c>
      <c r="J120" s="32" t="str">
        <f>IF(B119&lt;'Умови та класичний графік'!$J$14,PPMT($J$20/12,B120,$J$12,$J$11,0,0),"")</f>
        <v/>
      </c>
      <c r="K120" s="32" t="str">
        <f>IF(B119&lt;'Умови та класичний графік'!$J$14,IPMT($J$20/12,B120,$J$12,$J$11,0,0),"")</f>
        <v/>
      </c>
      <c r="L120" s="30" t="str">
        <f>IF(B119&lt;'Умови та класичний графік'!$J$14,-(SUM(M120:V120)),"")</f>
        <v/>
      </c>
      <c r="M120" s="38"/>
      <c r="N120" s="39"/>
      <c r="O120" s="39"/>
      <c r="P120" s="32"/>
      <c r="Q120" s="40"/>
      <c r="R120" s="40"/>
      <c r="S120" s="41"/>
      <c r="T120" s="41"/>
      <c r="U120" s="41"/>
      <c r="V120" s="41"/>
      <c r="W120" s="43" t="str">
        <f>IF(B119&lt;'Умови та класичний графік'!$J$14,XIRR($G$34:G120,$C$34:C120,0),"")</f>
        <v/>
      </c>
      <c r="X120" s="42"/>
      <c r="Y120" s="35"/>
    </row>
    <row r="121" spans="2:25" x14ac:dyDescent="0.2">
      <c r="B121" s="25">
        <v>87</v>
      </c>
      <c r="C121" s="36" t="str">
        <f>IF(B120&lt;'Умови та класичний графік'!$J$14,EDATE(C120,1),"")</f>
        <v/>
      </c>
      <c r="D121" s="36" t="str">
        <f>IF(B120&lt;'Умови та класичний графік'!$J$14,C120,"")</f>
        <v/>
      </c>
      <c r="E121" s="26" t="str">
        <f>IF(B120&lt;'Умови та класичний графік'!$J$14,C121-1,"")</f>
        <v/>
      </c>
      <c r="F121" s="37" t="str">
        <f>IF(B120&lt;'Умови та класичний графік'!$J$14,E121-D121+1,"")</f>
        <v/>
      </c>
      <c r="G121" s="105" t="str">
        <f>IF(B120&lt;'Умови та класичний графік'!$J$14,-(SUM(J121:L121)),"")</f>
        <v/>
      </c>
      <c r="H121" s="105"/>
      <c r="I121" s="32" t="str">
        <f>IF(B120&lt;'Умови та класичний графік'!$J$14,I120+J121,"")</f>
        <v/>
      </c>
      <c r="J121" s="32" t="str">
        <f>IF(B120&lt;'Умови та класичний графік'!$J$14,PPMT($J$20/12,B121,$J$12,$J$11,0,0),"")</f>
        <v/>
      </c>
      <c r="K121" s="32" t="str">
        <f>IF(B120&lt;'Умови та класичний графік'!$J$14,IPMT($J$20/12,B121,$J$12,$J$11,0,0),"")</f>
        <v/>
      </c>
      <c r="L121" s="30" t="str">
        <f>IF(B120&lt;'Умови та класичний графік'!$J$14,-(SUM(M121:V121)),"")</f>
        <v/>
      </c>
      <c r="M121" s="38"/>
      <c r="N121" s="39"/>
      <c r="O121" s="39"/>
      <c r="P121" s="32"/>
      <c r="Q121" s="40"/>
      <c r="R121" s="40"/>
      <c r="S121" s="41"/>
      <c r="T121" s="41"/>
      <c r="U121" s="41"/>
      <c r="V121" s="41"/>
      <c r="W121" s="43" t="str">
        <f>IF(B120&lt;'Умови та класичний графік'!$J$14,XIRR($G$34:G121,$C$34:C121,0),"")</f>
        <v/>
      </c>
      <c r="X121" s="42"/>
      <c r="Y121" s="35"/>
    </row>
    <row r="122" spans="2:25" x14ac:dyDescent="0.2">
      <c r="B122" s="25">
        <v>88</v>
      </c>
      <c r="C122" s="36" t="str">
        <f>IF(B121&lt;'Умови та класичний графік'!$J$14,EDATE(C121,1),"")</f>
        <v/>
      </c>
      <c r="D122" s="36" t="str">
        <f>IF(B121&lt;'Умови та класичний графік'!$J$14,C121,"")</f>
        <v/>
      </c>
      <c r="E122" s="26" t="str">
        <f>IF(B121&lt;'Умови та класичний графік'!$J$14,C122-1,"")</f>
        <v/>
      </c>
      <c r="F122" s="37" t="str">
        <f>IF(B121&lt;'Умови та класичний графік'!$J$14,E122-D122+1,"")</f>
        <v/>
      </c>
      <c r="G122" s="105" t="str">
        <f>IF(B121&lt;'Умови та класичний графік'!$J$14,-(SUM(J122:L122)),"")</f>
        <v/>
      </c>
      <c r="H122" s="105"/>
      <c r="I122" s="32" t="str">
        <f>IF(B121&lt;'Умови та класичний графік'!$J$14,I121+J122,"")</f>
        <v/>
      </c>
      <c r="J122" s="32" t="str">
        <f>IF(B121&lt;'Умови та класичний графік'!$J$14,PPMT($J$20/12,B122,$J$12,$J$11,0,0),"")</f>
        <v/>
      </c>
      <c r="K122" s="32" t="str">
        <f>IF(B121&lt;'Умови та класичний графік'!$J$14,IPMT($J$20/12,B122,$J$12,$J$11,0,0),"")</f>
        <v/>
      </c>
      <c r="L122" s="30" t="str">
        <f>IF(B121&lt;'Умови та класичний графік'!$J$14,-(SUM(M122:V122)),"")</f>
        <v/>
      </c>
      <c r="M122" s="38"/>
      <c r="N122" s="39"/>
      <c r="O122" s="39"/>
      <c r="P122" s="32"/>
      <c r="Q122" s="40"/>
      <c r="R122" s="40"/>
      <c r="S122" s="41"/>
      <c r="T122" s="41"/>
      <c r="U122" s="41"/>
      <c r="V122" s="41"/>
      <c r="W122" s="43" t="str">
        <f>IF(B121&lt;'Умови та класичний графік'!$J$14,XIRR($G$34:G122,$C$34:C122,0),"")</f>
        <v/>
      </c>
      <c r="X122" s="42"/>
      <c r="Y122" s="35"/>
    </row>
    <row r="123" spans="2:25" x14ac:dyDescent="0.2">
      <c r="B123" s="25">
        <v>89</v>
      </c>
      <c r="C123" s="36" t="str">
        <f>IF(B122&lt;'Умови та класичний графік'!$J$14,EDATE(C122,1),"")</f>
        <v/>
      </c>
      <c r="D123" s="36" t="str">
        <f>IF(B122&lt;'Умови та класичний графік'!$J$14,C122,"")</f>
        <v/>
      </c>
      <c r="E123" s="26" t="str">
        <f>IF(B122&lt;'Умови та класичний графік'!$J$14,C123-1,"")</f>
        <v/>
      </c>
      <c r="F123" s="37" t="str">
        <f>IF(B122&lt;'Умови та класичний графік'!$J$14,E123-D123+1,"")</f>
        <v/>
      </c>
      <c r="G123" s="105" t="str">
        <f>IF(B122&lt;'Умови та класичний графік'!$J$14,-(SUM(J123:L123)),"")</f>
        <v/>
      </c>
      <c r="H123" s="105"/>
      <c r="I123" s="32" t="str">
        <f>IF(B122&lt;'Умови та класичний графік'!$J$14,I122+J123,"")</f>
        <v/>
      </c>
      <c r="J123" s="32" t="str">
        <f>IF(B122&lt;'Умови та класичний графік'!$J$14,PPMT($J$20/12,B123,$J$12,$J$11,0,0),"")</f>
        <v/>
      </c>
      <c r="K123" s="32" t="str">
        <f>IF(B122&lt;'Умови та класичний графік'!$J$14,IPMT($J$20/12,B123,$J$12,$J$11,0,0),"")</f>
        <v/>
      </c>
      <c r="L123" s="30" t="str">
        <f>IF(B122&lt;'Умови та класичний графік'!$J$14,-(SUM(M123:V123)),"")</f>
        <v/>
      </c>
      <c r="M123" s="38"/>
      <c r="N123" s="39"/>
      <c r="O123" s="39"/>
      <c r="P123" s="32"/>
      <c r="Q123" s="40"/>
      <c r="R123" s="40"/>
      <c r="S123" s="41"/>
      <c r="T123" s="41"/>
      <c r="U123" s="41"/>
      <c r="V123" s="41"/>
      <c r="W123" s="43" t="str">
        <f>IF(B122&lt;'Умови та класичний графік'!$J$14,XIRR($G$34:G123,$C$34:C123,0),"")</f>
        <v/>
      </c>
      <c r="X123" s="42"/>
      <c r="Y123" s="35"/>
    </row>
    <row r="124" spans="2:25" x14ac:dyDescent="0.2">
      <c r="B124" s="25">
        <v>90</v>
      </c>
      <c r="C124" s="36" t="str">
        <f>IF(B123&lt;'Умови та класичний графік'!$J$14,EDATE(C123,1),"")</f>
        <v/>
      </c>
      <c r="D124" s="36" t="str">
        <f>IF(B123&lt;'Умови та класичний графік'!$J$14,C123,"")</f>
        <v/>
      </c>
      <c r="E124" s="26" t="str">
        <f>IF(B123&lt;'Умови та класичний графік'!$J$14,C124-1,"")</f>
        <v/>
      </c>
      <c r="F124" s="37" t="str">
        <f>IF(B123&lt;'Умови та класичний графік'!$J$14,E124-D124+1,"")</f>
        <v/>
      </c>
      <c r="G124" s="105" t="str">
        <f>IF(B123&lt;'Умови та класичний графік'!$J$14,-(SUM(J124:L124)),"")</f>
        <v/>
      </c>
      <c r="H124" s="105"/>
      <c r="I124" s="32" t="str">
        <f>IF(B123&lt;'Умови та класичний графік'!$J$14,I123+J124,"")</f>
        <v/>
      </c>
      <c r="J124" s="32" t="str">
        <f>IF(B123&lt;'Умови та класичний графік'!$J$14,PPMT($J$20/12,B124,$J$12,$J$11,0,0),"")</f>
        <v/>
      </c>
      <c r="K124" s="32" t="str">
        <f>IF(B123&lt;'Умови та класичний графік'!$J$14,IPMT($J$20/12,B124,$J$12,$J$11,0,0),"")</f>
        <v/>
      </c>
      <c r="L124" s="30" t="str">
        <f>IF(B123&lt;'Умови та класичний графік'!$J$14,-(SUM(M124:V124)),"")</f>
        <v/>
      </c>
      <c r="M124" s="38"/>
      <c r="N124" s="39"/>
      <c r="O124" s="39"/>
      <c r="P124" s="32"/>
      <c r="Q124" s="40"/>
      <c r="R124" s="40"/>
      <c r="S124" s="41"/>
      <c r="T124" s="41"/>
      <c r="U124" s="41"/>
      <c r="V124" s="41"/>
      <c r="W124" s="43" t="str">
        <f>IF(B123&lt;'Умови та класичний графік'!$J$14,XIRR($G$34:G124,$C$34:C124,0),"")</f>
        <v/>
      </c>
      <c r="X124" s="42"/>
      <c r="Y124" s="35"/>
    </row>
    <row r="125" spans="2:25" x14ac:dyDescent="0.2">
      <c r="B125" s="25">
        <v>91</v>
      </c>
      <c r="C125" s="36" t="str">
        <f>IF(B124&lt;'Умови та класичний графік'!$J$14,EDATE(C124,1),"")</f>
        <v/>
      </c>
      <c r="D125" s="36" t="str">
        <f>IF(B124&lt;'Умови та класичний графік'!$J$14,C124,"")</f>
        <v/>
      </c>
      <c r="E125" s="26" t="str">
        <f>IF(B124&lt;'Умови та класичний графік'!$J$14,C125-1,"")</f>
        <v/>
      </c>
      <c r="F125" s="37" t="str">
        <f>IF(B124&lt;'Умови та класичний графік'!$J$14,E125-D125+1,"")</f>
        <v/>
      </c>
      <c r="G125" s="105" t="str">
        <f>IF(B124&lt;'Умови та класичний графік'!$J$14,-(SUM(J125:L125)),"")</f>
        <v/>
      </c>
      <c r="H125" s="105"/>
      <c r="I125" s="32" t="str">
        <f>IF(B124&lt;'Умови та класичний графік'!$J$14,I124+J125,"")</f>
        <v/>
      </c>
      <c r="J125" s="32" t="str">
        <f>IF(B124&lt;'Умови та класичний графік'!$J$14,PPMT($J$20/12,B125,$J$12,$J$11,0,0),"")</f>
        <v/>
      </c>
      <c r="K125" s="32" t="str">
        <f>IF(B124&lt;'Умови та класичний графік'!$J$14,IPMT($J$20/12,B125,$J$12,$J$11,0,0),"")</f>
        <v/>
      </c>
      <c r="L125" s="30" t="str">
        <f>IF(B124&lt;'Умови та класичний графік'!$J$14,-(SUM(M125:V125)),"")</f>
        <v/>
      </c>
      <c r="M125" s="38"/>
      <c r="N125" s="39"/>
      <c r="O125" s="39"/>
      <c r="P125" s="32"/>
      <c r="Q125" s="40"/>
      <c r="R125" s="40"/>
      <c r="S125" s="41"/>
      <c r="T125" s="41"/>
      <c r="U125" s="41"/>
      <c r="V125" s="41"/>
      <c r="W125" s="43" t="str">
        <f>IF(B124&lt;'Умови та класичний графік'!$J$14,XIRR($G$34:G125,$C$34:C125,0),"")</f>
        <v/>
      </c>
      <c r="X125" s="42"/>
      <c r="Y125" s="35"/>
    </row>
    <row r="126" spans="2:25" x14ac:dyDescent="0.2">
      <c r="B126" s="25">
        <v>92</v>
      </c>
      <c r="C126" s="36" t="str">
        <f>IF(B125&lt;'Умови та класичний графік'!$J$14,EDATE(C125,1),"")</f>
        <v/>
      </c>
      <c r="D126" s="36" t="str">
        <f>IF(B125&lt;'Умови та класичний графік'!$J$14,C125,"")</f>
        <v/>
      </c>
      <c r="E126" s="26" t="str">
        <f>IF(B125&lt;'Умови та класичний графік'!$J$14,C126-1,"")</f>
        <v/>
      </c>
      <c r="F126" s="37" t="str">
        <f>IF(B125&lt;'Умови та класичний графік'!$J$14,E126-D126+1,"")</f>
        <v/>
      </c>
      <c r="G126" s="105" t="str">
        <f>IF(B125&lt;'Умови та класичний графік'!$J$14,-(SUM(J126:L126)),"")</f>
        <v/>
      </c>
      <c r="H126" s="105"/>
      <c r="I126" s="32" t="str">
        <f>IF(B125&lt;'Умови та класичний графік'!$J$14,I125+J126,"")</f>
        <v/>
      </c>
      <c r="J126" s="32" t="str">
        <f>IF(B125&lt;'Умови та класичний графік'!$J$14,PPMT($J$20/12,B126,$J$12,$J$11,0,0),"")</f>
        <v/>
      </c>
      <c r="K126" s="32" t="str">
        <f>IF(B125&lt;'Умови та класичний графік'!$J$14,IPMT($J$20/12,B126,$J$12,$J$11,0,0),"")</f>
        <v/>
      </c>
      <c r="L126" s="30" t="str">
        <f>IF(B125&lt;'Умови та класичний графік'!$J$14,-(SUM(M126:V126)),"")</f>
        <v/>
      </c>
      <c r="M126" s="38"/>
      <c r="N126" s="39"/>
      <c r="O126" s="39"/>
      <c r="P126" s="32"/>
      <c r="Q126" s="40"/>
      <c r="R126" s="40"/>
      <c r="S126" s="41"/>
      <c r="T126" s="41"/>
      <c r="U126" s="41"/>
      <c r="V126" s="41"/>
      <c r="W126" s="43" t="str">
        <f>IF(B125&lt;'Умови та класичний графік'!$J$14,XIRR($G$34:G126,$C$34:C126,0),"")</f>
        <v/>
      </c>
      <c r="X126" s="42"/>
      <c r="Y126" s="35"/>
    </row>
    <row r="127" spans="2:25" x14ac:dyDescent="0.2">
      <c r="B127" s="25">
        <v>93</v>
      </c>
      <c r="C127" s="36" t="str">
        <f>IF(B126&lt;'Умови та класичний графік'!$J$14,EDATE(C126,1),"")</f>
        <v/>
      </c>
      <c r="D127" s="36" t="str">
        <f>IF(B126&lt;'Умови та класичний графік'!$J$14,C126,"")</f>
        <v/>
      </c>
      <c r="E127" s="26" t="str">
        <f>IF(B126&lt;'Умови та класичний графік'!$J$14,C127-1,"")</f>
        <v/>
      </c>
      <c r="F127" s="37" t="str">
        <f>IF(B126&lt;'Умови та класичний графік'!$J$14,E127-D127+1,"")</f>
        <v/>
      </c>
      <c r="G127" s="105" t="str">
        <f>IF(B126&lt;'Умови та класичний графік'!$J$14,-(SUM(J127:L127)),"")</f>
        <v/>
      </c>
      <c r="H127" s="105"/>
      <c r="I127" s="32" t="str">
        <f>IF(B126&lt;'Умови та класичний графік'!$J$14,I126+J127,"")</f>
        <v/>
      </c>
      <c r="J127" s="32" t="str">
        <f>IF(B126&lt;'Умови та класичний графік'!$J$14,PPMT($J$20/12,B127,$J$12,$J$11,0,0),"")</f>
        <v/>
      </c>
      <c r="K127" s="32" t="str">
        <f>IF(B126&lt;'Умови та класичний графік'!$J$14,IPMT($J$20/12,B127,$J$12,$J$11,0,0),"")</f>
        <v/>
      </c>
      <c r="L127" s="30" t="str">
        <f>IF(B126&lt;'Умови та класичний графік'!$J$14,-(SUM(M127:V127)),"")</f>
        <v/>
      </c>
      <c r="M127" s="38"/>
      <c r="N127" s="39"/>
      <c r="O127" s="39"/>
      <c r="P127" s="32"/>
      <c r="Q127" s="40"/>
      <c r="R127" s="40"/>
      <c r="S127" s="41"/>
      <c r="T127" s="41"/>
      <c r="U127" s="41"/>
      <c r="V127" s="41"/>
      <c r="W127" s="43" t="str">
        <f>IF(B126&lt;'Умови та класичний графік'!$J$14,XIRR($G$34:G127,$C$34:C127,0),"")</f>
        <v/>
      </c>
      <c r="X127" s="42"/>
      <c r="Y127" s="35"/>
    </row>
    <row r="128" spans="2:25" x14ac:dyDescent="0.2">
      <c r="B128" s="25">
        <v>94</v>
      </c>
      <c r="C128" s="36" t="str">
        <f>IF(B127&lt;'Умови та класичний графік'!$J$14,EDATE(C127,1),"")</f>
        <v/>
      </c>
      <c r="D128" s="36" t="str">
        <f>IF(B127&lt;'Умови та класичний графік'!$J$14,C127,"")</f>
        <v/>
      </c>
      <c r="E128" s="26" t="str">
        <f>IF(B127&lt;'Умови та класичний графік'!$J$14,C128-1,"")</f>
        <v/>
      </c>
      <c r="F128" s="37" t="str">
        <f>IF(B127&lt;'Умови та класичний графік'!$J$14,E128-D128+1,"")</f>
        <v/>
      </c>
      <c r="G128" s="105" t="str">
        <f>IF(B127&lt;'Умови та класичний графік'!$J$14,-(SUM(J128:L128)),"")</f>
        <v/>
      </c>
      <c r="H128" s="105"/>
      <c r="I128" s="32" t="str">
        <f>IF(B127&lt;'Умови та класичний графік'!$J$14,I127+J128,"")</f>
        <v/>
      </c>
      <c r="J128" s="32" t="str">
        <f>IF(B127&lt;'Умови та класичний графік'!$J$14,PPMT($J$20/12,B128,$J$12,$J$11,0,0),"")</f>
        <v/>
      </c>
      <c r="K128" s="32" t="str">
        <f>IF(B127&lt;'Умови та класичний графік'!$J$14,IPMT($J$20/12,B128,$J$12,$J$11,0,0),"")</f>
        <v/>
      </c>
      <c r="L128" s="30" t="str">
        <f>IF(B127&lt;'Умови та класичний графік'!$J$14,-(SUM(M128:V128)),"")</f>
        <v/>
      </c>
      <c r="M128" s="38"/>
      <c r="N128" s="39"/>
      <c r="O128" s="39"/>
      <c r="P128" s="32"/>
      <c r="Q128" s="40"/>
      <c r="R128" s="40"/>
      <c r="S128" s="41"/>
      <c r="T128" s="41"/>
      <c r="U128" s="41"/>
      <c r="V128" s="41"/>
      <c r="W128" s="43" t="str">
        <f>IF(B127&lt;'Умови та класичний графік'!$J$14,XIRR($G$34:G128,$C$34:C128,0),"")</f>
        <v/>
      </c>
      <c r="X128" s="42"/>
      <c r="Y128" s="35"/>
    </row>
    <row r="129" spans="2:25" x14ac:dyDescent="0.2">
      <c r="B129" s="25">
        <v>95</v>
      </c>
      <c r="C129" s="36" t="str">
        <f>IF(B128&lt;'Умови та класичний графік'!$J$14,EDATE(C128,1),"")</f>
        <v/>
      </c>
      <c r="D129" s="36" t="str">
        <f>IF(B128&lt;'Умови та класичний графік'!$J$14,C128,"")</f>
        <v/>
      </c>
      <c r="E129" s="26" t="str">
        <f>IF(B128&lt;'Умови та класичний графік'!$J$14,C129-1,"")</f>
        <v/>
      </c>
      <c r="F129" s="37" t="str">
        <f>IF(B128&lt;'Умови та класичний графік'!$J$14,E129-D129+1,"")</f>
        <v/>
      </c>
      <c r="G129" s="105" t="str">
        <f>IF(B128&lt;'Умови та класичний графік'!$J$14,-(SUM(J129:L129)),"")</f>
        <v/>
      </c>
      <c r="H129" s="105"/>
      <c r="I129" s="32" t="str">
        <f>IF(B128&lt;'Умови та класичний графік'!$J$14,I128+J129,"")</f>
        <v/>
      </c>
      <c r="J129" s="32" t="str">
        <f>IF(B128&lt;'Умови та класичний графік'!$J$14,PPMT($J$20/12,B129,$J$12,$J$11,0,0),"")</f>
        <v/>
      </c>
      <c r="K129" s="32" t="str">
        <f>IF(B128&lt;'Умови та класичний графік'!$J$14,IPMT($J$20/12,B129,$J$12,$J$11,0,0),"")</f>
        <v/>
      </c>
      <c r="L129" s="30" t="str">
        <f>IF(B128&lt;'Умови та класичний графік'!$J$14,-(SUM(M129:V129)),"")</f>
        <v/>
      </c>
      <c r="M129" s="38"/>
      <c r="N129" s="39"/>
      <c r="O129" s="39"/>
      <c r="P129" s="32"/>
      <c r="Q129" s="40"/>
      <c r="R129" s="40"/>
      <c r="S129" s="41"/>
      <c r="T129" s="41"/>
      <c r="U129" s="41"/>
      <c r="V129" s="41"/>
      <c r="W129" s="43" t="str">
        <f>IF(B128&lt;'Умови та класичний графік'!$J$14,XIRR($G$34:G129,$C$34:C129,0),"")</f>
        <v/>
      </c>
      <c r="X129" s="42"/>
      <c r="Y129" s="35"/>
    </row>
    <row r="130" spans="2:25" x14ac:dyDescent="0.2">
      <c r="B130" s="25">
        <v>96</v>
      </c>
      <c r="C130" s="36" t="str">
        <f>IF(B129&lt;'Умови та класичний графік'!$J$14,EDATE(C129,1),"")</f>
        <v/>
      </c>
      <c r="D130" s="36" t="str">
        <f>IF(B129&lt;'Умови та класичний графік'!$J$14,C129,"")</f>
        <v/>
      </c>
      <c r="E130" s="26" t="str">
        <f>IF(B129&lt;'Умови та класичний графік'!$J$14,C130-1,"")</f>
        <v/>
      </c>
      <c r="F130" s="37" t="str">
        <f>IF(B129&lt;'Умови та класичний графік'!$J$14,E130-D130+1,"")</f>
        <v/>
      </c>
      <c r="G130" s="105" t="str">
        <f>IF(B129&lt;'Умови та класичний графік'!$J$14,-(SUM(J130:L130)),"")</f>
        <v/>
      </c>
      <c r="H130" s="105"/>
      <c r="I130" s="32" t="str">
        <f>IF(B129&lt;'Умови та класичний графік'!$J$14,I129+J130,"")</f>
        <v/>
      </c>
      <c r="J130" s="32" t="str">
        <f>IF(B129&lt;'Умови та класичний графік'!$J$14,PPMT($J$20/12,B130,$J$12,$J$11,0,0),"")</f>
        <v/>
      </c>
      <c r="K130" s="32" t="str">
        <f>IF(B129&lt;'Умови та класичний графік'!$J$14,IPMT($J$20/12,B130,$J$12,$J$11,0,0),"")</f>
        <v/>
      </c>
      <c r="L130" s="30" t="str">
        <f>IF(B129&lt;'Умови та класичний графік'!$J$14,-(SUM(M130:V130)),"")</f>
        <v/>
      </c>
      <c r="M130" s="38"/>
      <c r="N130" s="39"/>
      <c r="O130" s="39"/>
      <c r="P130" s="32"/>
      <c r="Q130" s="40"/>
      <c r="R130" s="40"/>
      <c r="S130" s="41"/>
      <c r="T130" s="41"/>
      <c r="U130" s="33" t="str">
        <f>IF(B129&lt;'Умови та класичний графік'!$J$14,('Умови та класичний графік'!$J$15*$N$18)+(I130*$N$19),"")</f>
        <v/>
      </c>
      <c r="V130" s="41"/>
      <c r="W130" s="43" t="str">
        <f>IF(B129&lt;'Умови та класичний графік'!$J$14,XIRR($G$34:G130,$C$34:C130,0),"")</f>
        <v/>
      </c>
      <c r="X130" s="42"/>
      <c r="Y130" s="35"/>
    </row>
    <row r="131" spans="2:25" x14ac:dyDescent="0.2">
      <c r="B131" s="25">
        <v>97</v>
      </c>
      <c r="C131" s="36" t="str">
        <f>IF(B130&lt;'Умови та класичний графік'!$J$14,EDATE(C130,1),"")</f>
        <v/>
      </c>
      <c r="D131" s="36" t="str">
        <f>IF(B130&lt;'Умови та класичний графік'!$J$14,C130,"")</f>
        <v/>
      </c>
      <c r="E131" s="26" t="str">
        <f>IF(B130&lt;'Умови та класичний графік'!$J$14,C131-1,"")</f>
        <v/>
      </c>
      <c r="F131" s="37" t="str">
        <f>IF(B130&lt;'Умови та класичний графік'!$J$14,E131-D131+1,"")</f>
        <v/>
      </c>
      <c r="G131" s="105" t="str">
        <f>IF(B130&lt;'Умови та класичний графік'!$J$14,-(SUM(J131:L131)),"")</f>
        <v/>
      </c>
      <c r="H131" s="105"/>
      <c r="I131" s="32" t="str">
        <f>IF(B130&lt;'Умови та класичний графік'!$J$14,I130+J131,"")</f>
        <v/>
      </c>
      <c r="J131" s="32" t="str">
        <f>IF(B130&lt;'Умови та класичний графік'!$J$14,PPMT($J$20/12,B131,$J$12,$J$11,0,0),"")</f>
        <v/>
      </c>
      <c r="K131" s="32" t="str">
        <f>IF(B130&lt;'Умови та класичний графік'!$J$14,IPMT($J$20/12,B131,$J$12,$J$11,0,0),"")</f>
        <v/>
      </c>
      <c r="L131" s="30" t="str">
        <f>IF(B130&lt;'Умови та класичний графік'!$J$14,-(SUM(M131:V131)),"")</f>
        <v/>
      </c>
      <c r="M131" s="38"/>
      <c r="N131" s="39"/>
      <c r="O131" s="39"/>
      <c r="P131" s="32"/>
      <c r="Q131" s="40"/>
      <c r="R131" s="40"/>
      <c r="S131" s="41"/>
      <c r="T131" s="41"/>
      <c r="U131" s="41"/>
      <c r="V131" s="41"/>
      <c r="W131" s="43" t="str">
        <f>IF(B130&lt;'Умови та класичний графік'!$J$14,XIRR($G$34:G131,$C$34:C131,0),"")</f>
        <v/>
      </c>
      <c r="X131" s="42"/>
      <c r="Y131" s="35"/>
    </row>
    <row r="132" spans="2:25" x14ac:dyDescent="0.2">
      <c r="B132" s="25">
        <v>98</v>
      </c>
      <c r="C132" s="36" t="str">
        <f>IF(B131&lt;'Умови та класичний графік'!$J$14,EDATE(C131,1),"")</f>
        <v/>
      </c>
      <c r="D132" s="36" t="str">
        <f>IF(B131&lt;'Умови та класичний графік'!$J$14,C131,"")</f>
        <v/>
      </c>
      <c r="E132" s="26" t="str">
        <f>IF(B131&lt;'Умови та класичний графік'!$J$14,C132-1,"")</f>
        <v/>
      </c>
      <c r="F132" s="37" t="str">
        <f>IF(B131&lt;'Умови та класичний графік'!$J$14,E132-D132+1,"")</f>
        <v/>
      </c>
      <c r="G132" s="105" t="str">
        <f>IF(B131&lt;'Умови та класичний графік'!$J$14,-(SUM(J132:L132)),"")</f>
        <v/>
      </c>
      <c r="H132" s="105"/>
      <c r="I132" s="32" t="str">
        <f>IF(B131&lt;'Умови та класичний графік'!$J$14,I131+J132,"")</f>
        <v/>
      </c>
      <c r="J132" s="32" t="str">
        <f>IF(B131&lt;'Умови та класичний графік'!$J$14,PPMT($J$20/12,B132,$J$12,$J$11,0,0),"")</f>
        <v/>
      </c>
      <c r="K132" s="32" t="str">
        <f>IF(B131&lt;'Умови та класичний графік'!$J$14,IPMT($J$20/12,B132,$J$12,$J$11,0,0),"")</f>
        <v/>
      </c>
      <c r="L132" s="30" t="str">
        <f>IF(B131&lt;'Умови та класичний графік'!$J$14,-(SUM(M132:V132)),"")</f>
        <v/>
      </c>
      <c r="M132" s="38"/>
      <c r="N132" s="39"/>
      <c r="O132" s="39"/>
      <c r="P132" s="32"/>
      <c r="Q132" s="40"/>
      <c r="R132" s="40"/>
      <c r="S132" s="41"/>
      <c r="T132" s="41"/>
      <c r="U132" s="41"/>
      <c r="V132" s="41"/>
      <c r="W132" s="43" t="str">
        <f>IF(B131&lt;'Умови та класичний графік'!$J$14,XIRR($G$34:G132,$C$34:C132,0),"")</f>
        <v/>
      </c>
      <c r="X132" s="42"/>
      <c r="Y132" s="35"/>
    </row>
    <row r="133" spans="2:25" x14ac:dyDescent="0.2">
      <c r="B133" s="25">
        <v>99</v>
      </c>
      <c r="C133" s="36" t="str">
        <f>IF(B132&lt;'Умови та класичний графік'!$J$14,EDATE(C132,1),"")</f>
        <v/>
      </c>
      <c r="D133" s="36" t="str">
        <f>IF(B132&lt;'Умови та класичний графік'!$J$14,C132,"")</f>
        <v/>
      </c>
      <c r="E133" s="26" t="str">
        <f>IF(B132&lt;'Умови та класичний графік'!$J$14,C133-1,"")</f>
        <v/>
      </c>
      <c r="F133" s="37" t="str">
        <f>IF(B132&lt;'Умови та класичний графік'!$J$14,E133-D133+1,"")</f>
        <v/>
      </c>
      <c r="G133" s="105" t="str">
        <f>IF(B132&lt;'Умови та класичний графік'!$J$14,-(SUM(J133:L133)),"")</f>
        <v/>
      </c>
      <c r="H133" s="105"/>
      <c r="I133" s="32" t="str">
        <f>IF(B132&lt;'Умови та класичний графік'!$J$14,I132+J133,"")</f>
        <v/>
      </c>
      <c r="J133" s="32" t="str">
        <f>IF(B132&lt;'Умови та класичний графік'!$J$14,PPMT($J$20/12,B133,$J$12,$J$11,0,0),"")</f>
        <v/>
      </c>
      <c r="K133" s="32" t="str">
        <f>IF(B132&lt;'Умови та класичний графік'!$J$14,IPMT($J$20/12,B133,$J$12,$J$11,0,0),"")</f>
        <v/>
      </c>
      <c r="L133" s="30" t="str">
        <f>IF(B132&lt;'Умови та класичний графік'!$J$14,-(SUM(M133:V133)),"")</f>
        <v/>
      </c>
      <c r="M133" s="38"/>
      <c r="N133" s="39"/>
      <c r="O133" s="39"/>
      <c r="P133" s="32"/>
      <c r="Q133" s="40"/>
      <c r="R133" s="40"/>
      <c r="S133" s="41"/>
      <c r="T133" s="41"/>
      <c r="U133" s="41"/>
      <c r="V133" s="41"/>
      <c r="W133" s="43" t="str">
        <f>IF(B132&lt;'Умови та класичний графік'!$J$14,XIRR($G$34:G133,$C$34:C133,0),"")</f>
        <v/>
      </c>
      <c r="X133" s="42"/>
      <c r="Y133" s="35"/>
    </row>
    <row r="134" spans="2:25" x14ac:dyDescent="0.2">
      <c r="B134" s="25">
        <v>100</v>
      </c>
      <c r="C134" s="36" t="str">
        <f>IF(B133&lt;'Умови та класичний графік'!$J$14,EDATE(C133,1),"")</f>
        <v/>
      </c>
      <c r="D134" s="36" t="str">
        <f>IF(B133&lt;'Умови та класичний графік'!$J$14,C133,"")</f>
        <v/>
      </c>
      <c r="E134" s="26" t="str">
        <f>IF(B133&lt;'Умови та класичний графік'!$J$14,C134-1,"")</f>
        <v/>
      </c>
      <c r="F134" s="37" t="str">
        <f>IF(B133&lt;'Умови та класичний графік'!$J$14,E134-D134+1,"")</f>
        <v/>
      </c>
      <c r="G134" s="105" t="str">
        <f>IF(B133&lt;'Умови та класичний графік'!$J$14,-(SUM(J134:L134)),"")</f>
        <v/>
      </c>
      <c r="H134" s="105"/>
      <c r="I134" s="32" t="str">
        <f>IF(B133&lt;'Умови та класичний графік'!$J$14,I133+J134,"")</f>
        <v/>
      </c>
      <c r="J134" s="32" t="str">
        <f>IF(B133&lt;'Умови та класичний графік'!$J$14,PPMT($J$20/12,B134,$J$12,$J$11,0,0),"")</f>
        <v/>
      </c>
      <c r="K134" s="32" t="str">
        <f>IF(B133&lt;'Умови та класичний графік'!$J$14,IPMT($J$20/12,B134,$J$12,$J$11,0,0),"")</f>
        <v/>
      </c>
      <c r="L134" s="30" t="str">
        <f>IF(B133&lt;'Умови та класичний графік'!$J$14,-(SUM(M134:V134)),"")</f>
        <v/>
      </c>
      <c r="M134" s="38"/>
      <c r="N134" s="39"/>
      <c r="O134" s="39"/>
      <c r="P134" s="32"/>
      <c r="Q134" s="40"/>
      <c r="R134" s="40"/>
      <c r="S134" s="41"/>
      <c r="T134" s="41"/>
      <c r="U134" s="41"/>
      <c r="V134" s="41"/>
      <c r="W134" s="43" t="str">
        <f>IF(B133&lt;'Умови та класичний графік'!$J$14,XIRR($G$34:G134,$C$34:C134,0),"")</f>
        <v/>
      </c>
      <c r="X134" s="42"/>
      <c r="Y134" s="35"/>
    </row>
    <row r="135" spans="2:25" x14ac:dyDescent="0.2">
      <c r="B135" s="25">
        <v>101</v>
      </c>
      <c r="C135" s="36" t="str">
        <f>IF(B134&lt;'Умови та класичний графік'!$J$14,EDATE(C134,1),"")</f>
        <v/>
      </c>
      <c r="D135" s="36" t="str">
        <f>IF(B134&lt;'Умови та класичний графік'!$J$14,C134,"")</f>
        <v/>
      </c>
      <c r="E135" s="26" t="str">
        <f>IF(B134&lt;'Умови та класичний графік'!$J$14,C135-1,"")</f>
        <v/>
      </c>
      <c r="F135" s="37" t="str">
        <f>IF(B134&lt;'Умови та класичний графік'!$J$14,E135-D135+1,"")</f>
        <v/>
      </c>
      <c r="G135" s="105" t="str">
        <f>IF(B134&lt;'Умови та класичний графік'!$J$14,-(SUM(J135:L135)),"")</f>
        <v/>
      </c>
      <c r="H135" s="105"/>
      <c r="I135" s="32" t="str">
        <f>IF(B134&lt;'Умови та класичний графік'!$J$14,I134+J135,"")</f>
        <v/>
      </c>
      <c r="J135" s="32" t="str">
        <f>IF(B134&lt;'Умови та класичний графік'!$J$14,PPMT($J$20/12,B135,$J$12,$J$11,0,0),"")</f>
        <v/>
      </c>
      <c r="K135" s="32" t="str">
        <f>IF(B134&lt;'Умови та класичний графік'!$J$14,IPMT($J$20/12,B135,$J$12,$J$11,0,0),"")</f>
        <v/>
      </c>
      <c r="L135" s="30" t="str">
        <f>IF(B134&lt;'Умови та класичний графік'!$J$14,-(SUM(M135:V135)),"")</f>
        <v/>
      </c>
      <c r="M135" s="38"/>
      <c r="N135" s="39"/>
      <c r="O135" s="39"/>
      <c r="P135" s="32"/>
      <c r="Q135" s="40"/>
      <c r="R135" s="40"/>
      <c r="S135" s="41"/>
      <c r="T135" s="41"/>
      <c r="U135" s="41"/>
      <c r="V135" s="41"/>
      <c r="W135" s="43" t="str">
        <f>IF(B134&lt;'Умови та класичний графік'!$J$14,XIRR($G$34:G135,$C$34:C135,0),"")</f>
        <v/>
      </c>
      <c r="X135" s="42"/>
      <c r="Y135" s="35"/>
    </row>
    <row r="136" spans="2:25" x14ac:dyDescent="0.2">
      <c r="B136" s="25">
        <v>102</v>
      </c>
      <c r="C136" s="36" t="str">
        <f>IF(B135&lt;'Умови та класичний графік'!$J$14,EDATE(C135,1),"")</f>
        <v/>
      </c>
      <c r="D136" s="36" t="str">
        <f>IF(B135&lt;'Умови та класичний графік'!$J$14,C135,"")</f>
        <v/>
      </c>
      <c r="E136" s="26" t="str">
        <f>IF(B135&lt;'Умови та класичний графік'!$J$14,C136-1,"")</f>
        <v/>
      </c>
      <c r="F136" s="37" t="str">
        <f>IF(B135&lt;'Умови та класичний графік'!$J$14,E136-D136+1,"")</f>
        <v/>
      </c>
      <c r="G136" s="105" t="str">
        <f>IF(B135&lt;'Умови та класичний графік'!$J$14,-(SUM(J136:L136)),"")</f>
        <v/>
      </c>
      <c r="H136" s="105"/>
      <c r="I136" s="32" t="str">
        <f>IF(B135&lt;'Умови та класичний графік'!$J$14,I135+J136,"")</f>
        <v/>
      </c>
      <c r="J136" s="32" t="str">
        <f>IF(B135&lt;'Умови та класичний графік'!$J$14,PPMT($J$20/12,B136,$J$12,$J$11,0,0),"")</f>
        <v/>
      </c>
      <c r="K136" s="32" t="str">
        <f>IF(B135&lt;'Умови та класичний графік'!$J$14,IPMT($J$20/12,B136,$J$12,$J$11,0,0),"")</f>
        <v/>
      </c>
      <c r="L136" s="30" t="str">
        <f>IF(B135&lt;'Умови та класичний графік'!$J$14,-(SUM(M136:V136)),"")</f>
        <v/>
      </c>
      <c r="M136" s="38"/>
      <c r="N136" s="39"/>
      <c r="O136" s="39"/>
      <c r="P136" s="32"/>
      <c r="Q136" s="40"/>
      <c r="R136" s="40"/>
      <c r="S136" s="41"/>
      <c r="T136" s="41"/>
      <c r="U136" s="41"/>
      <c r="V136" s="41"/>
      <c r="W136" s="43" t="str">
        <f>IF(B135&lt;'Умови та класичний графік'!$J$14,XIRR($G$34:G136,$C$34:C136,0),"")</f>
        <v/>
      </c>
      <c r="X136" s="42"/>
      <c r="Y136" s="35"/>
    </row>
    <row r="137" spans="2:25" x14ac:dyDescent="0.2">
      <c r="B137" s="25">
        <v>103</v>
      </c>
      <c r="C137" s="36" t="str">
        <f>IF(B136&lt;'Умови та класичний графік'!$J$14,EDATE(C136,1),"")</f>
        <v/>
      </c>
      <c r="D137" s="36" t="str">
        <f>IF(B136&lt;'Умови та класичний графік'!$J$14,C136,"")</f>
        <v/>
      </c>
      <c r="E137" s="26" t="str">
        <f>IF(B136&lt;'Умови та класичний графік'!$J$14,C137-1,"")</f>
        <v/>
      </c>
      <c r="F137" s="37" t="str">
        <f>IF(B136&lt;'Умови та класичний графік'!$J$14,E137-D137+1,"")</f>
        <v/>
      </c>
      <c r="G137" s="105" t="str">
        <f>IF(B136&lt;'Умови та класичний графік'!$J$14,-(SUM(J137:L137)),"")</f>
        <v/>
      </c>
      <c r="H137" s="105"/>
      <c r="I137" s="32" t="str">
        <f>IF(B136&lt;'Умови та класичний графік'!$J$14,I136+J137,"")</f>
        <v/>
      </c>
      <c r="J137" s="32" t="str">
        <f>IF(B136&lt;'Умови та класичний графік'!$J$14,PPMT($J$20/12,B137,$J$12,$J$11,0,0),"")</f>
        <v/>
      </c>
      <c r="K137" s="32" t="str">
        <f>IF(B136&lt;'Умови та класичний графік'!$J$14,IPMT($J$20/12,B137,$J$12,$J$11,0,0),"")</f>
        <v/>
      </c>
      <c r="L137" s="30" t="str">
        <f>IF(B136&lt;'Умови та класичний графік'!$J$14,-(SUM(M137:V137)),"")</f>
        <v/>
      </c>
      <c r="M137" s="38"/>
      <c r="N137" s="39"/>
      <c r="O137" s="39"/>
      <c r="P137" s="32"/>
      <c r="Q137" s="40"/>
      <c r="R137" s="40"/>
      <c r="S137" s="41"/>
      <c r="T137" s="41"/>
      <c r="U137" s="41"/>
      <c r="V137" s="41"/>
      <c r="W137" s="43" t="str">
        <f>IF(B136&lt;'Умови та класичний графік'!$J$14,XIRR($G$34:G137,$C$34:C137,0),"")</f>
        <v/>
      </c>
      <c r="X137" s="42"/>
      <c r="Y137" s="35"/>
    </row>
    <row r="138" spans="2:25" x14ac:dyDescent="0.2">
      <c r="B138" s="25">
        <v>104</v>
      </c>
      <c r="C138" s="36" t="str">
        <f>IF(B137&lt;'Умови та класичний графік'!$J$14,EDATE(C137,1),"")</f>
        <v/>
      </c>
      <c r="D138" s="36" t="str">
        <f>IF(B137&lt;'Умови та класичний графік'!$J$14,C137,"")</f>
        <v/>
      </c>
      <c r="E138" s="26" t="str">
        <f>IF(B137&lt;'Умови та класичний графік'!$J$14,C138-1,"")</f>
        <v/>
      </c>
      <c r="F138" s="37" t="str">
        <f>IF(B137&lt;'Умови та класичний графік'!$J$14,E138-D138+1,"")</f>
        <v/>
      </c>
      <c r="G138" s="105" t="str">
        <f>IF(B137&lt;'Умови та класичний графік'!$J$14,-(SUM(J138:L138)),"")</f>
        <v/>
      </c>
      <c r="H138" s="105"/>
      <c r="I138" s="32" t="str">
        <f>IF(B137&lt;'Умови та класичний графік'!$J$14,I137+J138,"")</f>
        <v/>
      </c>
      <c r="J138" s="32" t="str">
        <f>IF(B137&lt;'Умови та класичний графік'!$J$14,PPMT($J$20/12,B138,$J$12,$J$11,0,0),"")</f>
        <v/>
      </c>
      <c r="K138" s="32" t="str">
        <f>IF(B137&lt;'Умови та класичний графік'!$J$14,IPMT($J$20/12,B138,$J$12,$J$11,0,0),"")</f>
        <v/>
      </c>
      <c r="L138" s="30" t="str">
        <f>IF(B137&lt;'Умови та класичний графік'!$J$14,-(SUM(M138:V138)),"")</f>
        <v/>
      </c>
      <c r="M138" s="38"/>
      <c r="N138" s="39"/>
      <c r="O138" s="39"/>
      <c r="P138" s="32"/>
      <c r="Q138" s="40"/>
      <c r="R138" s="40"/>
      <c r="S138" s="41"/>
      <c r="T138" s="41"/>
      <c r="U138" s="41"/>
      <c r="V138" s="41"/>
      <c r="W138" s="43" t="str">
        <f>IF(B137&lt;'Умови та класичний графік'!$J$14,XIRR($G$34:G138,$C$34:C138,0),"")</f>
        <v/>
      </c>
      <c r="X138" s="42"/>
      <c r="Y138" s="35"/>
    </row>
    <row r="139" spans="2:25" x14ac:dyDescent="0.2">
      <c r="B139" s="25">
        <v>105</v>
      </c>
      <c r="C139" s="36" t="str">
        <f>IF(B138&lt;'Умови та класичний графік'!$J$14,EDATE(C138,1),"")</f>
        <v/>
      </c>
      <c r="D139" s="36" t="str">
        <f>IF(B138&lt;'Умови та класичний графік'!$J$14,C138,"")</f>
        <v/>
      </c>
      <c r="E139" s="26" t="str">
        <f>IF(B138&lt;'Умови та класичний графік'!$J$14,C139-1,"")</f>
        <v/>
      </c>
      <c r="F139" s="37" t="str">
        <f>IF(B138&lt;'Умови та класичний графік'!$J$14,E139-D139+1,"")</f>
        <v/>
      </c>
      <c r="G139" s="105" t="str">
        <f>IF(B138&lt;'Умови та класичний графік'!$J$14,-(SUM(J139:L139)),"")</f>
        <v/>
      </c>
      <c r="H139" s="105"/>
      <c r="I139" s="32" t="str">
        <f>IF(B138&lt;'Умови та класичний графік'!$J$14,I138+J139,"")</f>
        <v/>
      </c>
      <c r="J139" s="32" t="str">
        <f>IF(B138&lt;'Умови та класичний графік'!$J$14,PPMT($J$20/12,B139,$J$12,$J$11,0,0),"")</f>
        <v/>
      </c>
      <c r="K139" s="32" t="str">
        <f>IF(B138&lt;'Умови та класичний графік'!$J$14,IPMT($J$20/12,B139,$J$12,$J$11,0,0),"")</f>
        <v/>
      </c>
      <c r="L139" s="30" t="str">
        <f>IF(B138&lt;'Умови та класичний графік'!$J$14,-(SUM(M139:V139)),"")</f>
        <v/>
      </c>
      <c r="M139" s="38"/>
      <c r="N139" s="39"/>
      <c r="O139" s="39"/>
      <c r="P139" s="32"/>
      <c r="Q139" s="40"/>
      <c r="R139" s="40"/>
      <c r="S139" s="41"/>
      <c r="T139" s="41"/>
      <c r="U139" s="41"/>
      <c r="V139" s="41"/>
      <c r="W139" s="43" t="str">
        <f>IF(B138&lt;'Умови та класичний графік'!$J$14,XIRR($G$34:G139,$C$34:C139,0),"")</f>
        <v/>
      </c>
      <c r="X139" s="42"/>
      <c r="Y139" s="35"/>
    </row>
    <row r="140" spans="2:25" x14ac:dyDescent="0.2">
      <c r="B140" s="25">
        <v>106</v>
      </c>
      <c r="C140" s="36" t="str">
        <f>IF(B139&lt;'Умови та класичний графік'!$J$14,EDATE(C139,1),"")</f>
        <v/>
      </c>
      <c r="D140" s="36" t="str">
        <f>IF(B139&lt;'Умови та класичний графік'!$J$14,C139,"")</f>
        <v/>
      </c>
      <c r="E140" s="26" t="str">
        <f>IF(B139&lt;'Умови та класичний графік'!$J$14,C140-1,"")</f>
        <v/>
      </c>
      <c r="F140" s="37" t="str">
        <f>IF(B139&lt;'Умови та класичний графік'!$J$14,E140-D140+1,"")</f>
        <v/>
      </c>
      <c r="G140" s="105" t="str">
        <f>IF(B139&lt;'Умови та класичний графік'!$J$14,-(SUM(J140:L140)),"")</f>
        <v/>
      </c>
      <c r="H140" s="105"/>
      <c r="I140" s="32" t="str">
        <f>IF(B139&lt;'Умови та класичний графік'!$J$14,I139+J140,"")</f>
        <v/>
      </c>
      <c r="J140" s="32" t="str">
        <f>IF(B139&lt;'Умови та класичний графік'!$J$14,PPMT($J$20/12,B140,$J$12,$J$11,0,0),"")</f>
        <v/>
      </c>
      <c r="K140" s="32" t="str">
        <f>IF(B139&lt;'Умови та класичний графік'!$J$14,IPMT($J$20/12,B140,$J$12,$J$11,0,0),"")</f>
        <v/>
      </c>
      <c r="L140" s="30" t="str">
        <f>IF(B139&lt;'Умови та класичний графік'!$J$14,-(SUM(M140:V140)),"")</f>
        <v/>
      </c>
      <c r="M140" s="38"/>
      <c r="N140" s="39"/>
      <c r="O140" s="39"/>
      <c r="P140" s="32"/>
      <c r="Q140" s="40"/>
      <c r="R140" s="40"/>
      <c r="S140" s="41"/>
      <c r="T140" s="41"/>
      <c r="U140" s="41"/>
      <c r="V140" s="41"/>
      <c r="W140" s="43" t="str">
        <f>IF(B139&lt;'Умови та класичний графік'!$J$14,XIRR($G$34:G140,$C$34:C140,0),"")</f>
        <v/>
      </c>
      <c r="X140" s="42"/>
      <c r="Y140" s="35"/>
    </row>
    <row r="141" spans="2:25" x14ac:dyDescent="0.2">
      <c r="B141" s="25">
        <v>107</v>
      </c>
      <c r="C141" s="36" t="str">
        <f>IF(B140&lt;'Умови та класичний графік'!$J$14,EDATE(C140,1),"")</f>
        <v/>
      </c>
      <c r="D141" s="36" t="str">
        <f>IF(B140&lt;'Умови та класичний графік'!$J$14,C140,"")</f>
        <v/>
      </c>
      <c r="E141" s="26" t="str">
        <f>IF(B140&lt;'Умови та класичний графік'!$J$14,C141-1,"")</f>
        <v/>
      </c>
      <c r="F141" s="37" t="str">
        <f>IF(B140&lt;'Умови та класичний графік'!$J$14,E141-D141+1,"")</f>
        <v/>
      </c>
      <c r="G141" s="105" t="str">
        <f>IF(B140&lt;'Умови та класичний графік'!$J$14,-(SUM(J141:L141)),"")</f>
        <v/>
      </c>
      <c r="H141" s="105"/>
      <c r="I141" s="32" t="str">
        <f>IF(B140&lt;'Умови та класичний графік'!$J$14,I140+J141,"")</f>
        <v/>
      </c>
      <c r="J141" s="32" t="str">
        <f>IF(B140&lt;'Умови та класичний графік'!$J$14,PPMT($J$20/12,B141,$J$12,$J$11,0,0),"")</f>
        <v/>
      </c>
      <c r="K141" s="32" t="str">
        <f>IF(B140&lt;'Умови та класичний графік'!$J$14,IPMT($J$20/12,B141,$J$12,$J$11,0,0),"")</f>
        <v/>
      </c>
      <c r="L141" s="30" t="str">
        <f>IF(B140&lt;'Умови та класичний графік'!$J$14,-(SUM(M141:V141)),"")</f>
        <v/>
      </c>
      <c r="M141" s="38"/>
      <c r="N141" s="39"/>
      <c r="O141" s="39"/>
      <c r="P141" s="32"/>
      <c r="Q141" s="40"/>
      <c r="R141" s="40"/>
      <c r="S141" s="41"/>
      <c r="T141" s="41"/>
      <c r="U141" s="41"/>
      <c r="V141" s="41"/>
      <c r="W141" s="43" t="str">
        <f>IF(B140&lt;'Умови та класичний графік'!$J$14,XIRR($G$34:G141,$C$34:C141,0),"")</f>
        <v/>
      </c>
      <c r="X141" s="42"/>
      <c r="Y141" s="35"/>
    </row>
    <row r="142" spans="2:25" x14ac:dyDescent="0.2">
      <c r="B142" s="25">
        <v>108</v>
      </c>
      <c r="C142" s="36" t="str">
        <f>IF(B141&lt;'Умови та класичний графік'!$J$14,EDATE(C141,1),"")</f>
        <v/>
      </c>
      <c r="D142" s="36" t="str">
        <f>IF(B141&lt;'Умови та класичний графік'!$J$14,C141,"")</f>
        <v/>
      </c>
      <c r="E142" s="26" t="str">
        <f>IF(B141&lt;'Умови та класичний графік'!$J$14,C142-1,"")</f>
        <v/>
      </c>
      <c r="F142" s="37" t="str">
        <f>IF(B141&lt;'Умови та класичний графік'!$J$14,E142-D142+1,"")</f>
        <v/>
      </c>
      <c r="G142" s="105" t="str">
        <f>IF(B141&lt;'Умови та класичний графік'!$J$14,-(SUM(J142:L142)),"")</f>
        <v/>
      </c>
      <c r="H142" s="105"/>
      <c r="I142" s="32" t="str">
        <f>IF(B141&lt;'Умови та класичний графік'!$J$14,I141+J142,"")</f>
        <v/>
      </c>
      <c r="J142" s="32" t="str">
        <f>IF(B141&lt;'Умови та класичний графік'!$J$14,PPMT($J$20/12,B142,$J$12,$J$11,0,0),"")</f>
        <v/>
      </c>
      <c r="K142" s="32" t="str">
        <f>IF(B141&lt;'Умови та класичний графік'!$J$14,IPMT($J$20/12,B142,$J$12,$J$11,0,0),"")</f>
        <v/>
      </c>
      <c r="L142" s="30" t="str">
        <f>IF(B141&lt;'Умови та класичний графік'!$J$14,-(SUM(M142:V142)),"")</f>
        <v/>
      </c>
      <c r="M142" s="38"/>
      <c r="N142" s="39"/>
      <c r="O142" s="39"/>
      <c r="P142" s="32"/>
      <c r="Q142" s="40"/>
      <c r="R142" s="40"/>
      <c r="S142" s="41"/>
      <c r="T142" s="41"/>
      <c r="U142" s="33" t="str">
        <f>IF(B141&lt;'Умови та класичний графік'!$J$14,('Умови та класичний графік'!$J$15*$N$18)+(I142*$N$19),"")</f>
        <v/>
      </c>
      <c r="V142" s="41"/>
      <c r="W142" s="43" t="str">
        <f>IF(B141&lt;'Умови та класичний графік'!$J$14,XIRR($G$34:G142,$C$34:C142,0),"")</f>
        <v/>
      </c>
      <c r="X142" s="42"/>
      <c r="Y142" s="35"/>
    </row>
    <row r="143" spans="2:25" x14ac:dyDescent="0.2">
      <c r="B143" s="25">
        <v>109</v>
      </c>
      <c r="C143" s="36" t="str">
        <f>IF(B142&lt;'Умови та класичний графік'!$J$14,EDATE(C142,1),"")</f>
        <v/>
      </c>
      <c r="D143" s="36" t="str">
        <f>IF(B142&lt;'Умови та класичний графік'!$J$14,C142,"")</f>
        <v/>
      </c>
      <c r="E143" s="26" t="str">
        <f>IF(B142&lt;'Умови та класичний графік'!$J$14,C143-1,"")</f>
        <v/>
      </c>
      <c r="F143" s="37" t="str">
        <f>IF(B142&lt;'Умови та класичний графік'!$J$14,E143-D143+1,"")</f>
        <v/>
      </c>
      <c r="G143" s="105" t="str">
        <f>IF(B142&lt;'Умови та класичний графік'!$J$14,-(SUM(J143:L143)),"")</f>
        <v/>
      </c>
      <c r="H143" s="105"/>
      <c r="I143" s="32" t="str">
        <f>IF(B142&lt;'Умови та класичний графік'!$J$14,I142+J143,"")</f>
        <v/>
      </c>
      <c r="J143" s="32" t="str">
        <f>IF(B142&lt;'Умови та класичний графік'!$J$14,PPMT($J$20/12,B143,$J$12,$J$11,0,0),"")</f>
        <v/>
      </c>
      <c r="K143" s="32" t="str">
        <f>IF(B142&lt;'Умови та класичний графік'!$J$14,IPMT($J$20/12,B143,$J$12,$J$11,0,0),"")</f>
        <v/>
      </c>
      <c r="L143" s="30" t="str">
        <f>IF(B142&lt;'Умови та класичний графік'!$J$14,-(SUM(M143:V143)),"")</f>
        <v/>
      </c>
      <c r="M143" s="38"/>
      <c r="N143" s="39"/>
      <c r="O143" s="39"/>
      <c r="P143" s="32"/>
      <c r="Q143" s="40"/>
      <c r="R143" s="40"/>
      <c r="S143" s="41"/>
      <c r="T143" s="41"/>
      <c r="U143" s="41"/>
      <c r="V143" s="41"/>
      <c r="W143" s="43" t="str">
        <f>IF(B142&lt;'Умови та класичний графік'!$J$14,XIRR($G$34:G143,$C$34:C143,0),"")</f>
        <v/>
      </c>
      <c r="X143" s="42"/>
      <c r="Y143" s="35"/>
    </row>
    <row r="144" spans="2:25" x14ac:dyDescent="0.2">
      <c r="B144" s="25">
        <v>110</v>
      </c>
      <c r="C144" s="36" t="str">
        <f>IF(B143&lt;'Умови та класичний графік'!$J$14,EDATE(C143,1),"")</f>
        <v/>
      </c>
      <c r="D144" s="36" t="str">
        <f>IF(B143&lt;'Умови та класичний графік'!$J$14,C143,"")</f>
        <v/>
      </c>
      <c r="E144" s="26" t="str">
        <f>IF(B143&lt;'Умови та класичний графік'!$J$14,C144-1,"")</f>
        <v/>
      </c>
      <c r="F144" s="37" t="str">
        <f>IF(B143&lt;'Умови та класичний графік'!$J$14,E144-D144+1,"")</f>
        <v/>
      </c>
      <c r="G144" s="105" t="str">
        <f>IF(B143&lt;'Умови та класичний графік'!$J$14,-(SUM(J144:L144)),"")</f>
        <v/>
      </c>
      <c r="H144" s="105"/>
      <c r="I144" s="32" t="str">
        <f>IF(B143&lt;'Умови та класичний графік'!$J$14,I143+J144,"")</f>
        <v/>
      </c>
      <c r="J144" s="32" t="str">
        <f>IF(B143&lt;'Умови та класичний графік'!$J$14,PPMT($J$20/12,B144,$J$12,$J$11,0,0),"")</f>
        <v/>
      </c>
      <c r="K144" s="32" t="str">
        <f>IF(B143&lt;'Умови та класичний графік'!$J$14,IPMT($J$20/12,B144,$J$12,$J$11,0,0),"")</f>
        <v/>
      </c>
      <c r="L144" s="30" t="str">
        <f>IF(B143&lt;'Умови та класичний графік'!$J$14,-(SUM(M144:V144)),"")</f>
        <v/>
      </c>
      <c r="M144" s="38"/>
      <c r="N144" s="39"/>
      <c r="O144" s="39"/>
      <c r="P144" s="32"/>
      <c r="Q144" s="40"/>
      <c r="R144" s="40"/>
      <c r="S144" s="41"/>
      <c r="T144" s="41"/>
      <c r="U144" s="41"/>
      <c r="V144" s="41"/>
      <c r="W144" s="43" t="str">
        <f>IF(B143&lt;'Умови та класичний графік'!$J$14,XIRR($G$34:G144,$C$34:C144,0),"")</f>
        <v/>
      </c>
      <c r="X144" s="42"/>
      <c r="Y144" s="35"/>
    </row>
    <row r="145" spans="2:25" x14ac:dyDescent="0.2">
      <c r="B145" s="25">
        <v>111</v>
      </c>
      <c r="C145" s="36" t="str">
        <f>IF(B144&lt;'Умови та класичний графік'!$J$14,EDATE(C144,1),"")</f>
        <v/>
      </c>
      <c r="D145" s="36" t="str">
        <f>IF(B144&lt;'Умови та класичний графік'!$J$14,C144,"")</f>
        <v/>
      </c>
      <c r="E145" s="26" t="str">
        <f>IF(B144&lt;'Умови та класичний графік'!$J$14,C145-1,"")</f>
        <v/>
      </c>
      <c r="F145" s="37" t="str">
        <f>IF(B144&lt;'Умови та класичний графік'!$J$14,E145-D145+1,"")</f>
        <v/>
      </c>
      <c r="G145" s="105" t="str">
        <f>IF(B144&lt;'Умови та класичний графік'!$J$14,-(SUM(J145:L145)),"")</f>
        <v/>
      </c>
      <c r="H145" s="105"/>
      <c r="I145" s="32" t="str">
        <f>IF(B144&lt;'Умови та класичний графік'!$J$14,I144+J145,"")</f>
        <v/>
      </c>
      <c r="J145" s="32" t="str">
        <f>IF(B144&lt;'Умови та класичний графік'!$J$14,PPMT($J$20/12,B145,$J$12,$J$11,0,0),"")</f>
        <v/>
      </c>
      <c r="K145" s="32" t="str">
        <f>IF(B144&lt;'Умови та класичний графік'!$J$14,IPMT($J$20/12,B145,$J$12,$J$11,0,0),"")</f>
        <v/>
      </c>
      <c r="L145" s="30" t="str">
        <f>IF(B144&lt;'Умови та класичний графік'!$J$14,-(SUM(M145:V145)),"")</f>
        <v/>
      </c>
      <c r="M145" s="38"/>
      <c r="N145" s="39"/>
      <c r="O145" s="39"/>
      <c r="P145" s="32"/>
      <c r="Q145" s="40"/>
      <c r="R145" s="40"/>
      <c r="S145" s="41"/>
      <c r="T145" s="41"/>
      <c r="U145" s="41"/>
      <c r="V145" s="41"/>
      <c r="W145" s="43" t="str">
        <f>IF(B144&lt;'Умови та класичний графік'!$J$14,XIRR($G$34:G145,$C$34:C145,0),"")</f>
        <v/>
      </c>
      <c r="X145" s="42"/>
      <c r="Y145" s="35"/>
    </row>
    <row r="146" spans="2:25" x14ac:dyDescent="0.2">
      <c r="B146" s="25">
        <v>112</v>
      </c>
      <c r="C146" s="36" t="str">
        <f>IF(B145&lt;'Умови та класичний графік'!$J$14,EDATE(C145,1),"")</f>
        <v/>
      </c>
      <c r="D146" s="36" t="str">
        <f>IF(B145&lt;'Умови та класичний графік'!$J$14,C145,"")</f>
        <v/>
      </c>
      <c r="E146" s="26" t="str">
        <f>IF(B145&lt;'Умови та класичний графік'!$J$14,C146-1,"")</f>
        <v/>
      </c>
      <c r="F146" s="37" t="str">
        <f>IF(B145&lt;'Умови та класичний графік'!$J$14,E146-D146+1,"")</f>
        <v/>
      </c>
      <c r="G146" s="105" t="str">
        <f>IF(B145&lt;'Умови та класичний графік'!$J$14,-(SUM(J146:L146)),"")</f>
        <v/>
      </c>
      <c r="H146" s="105"/>
      <c r="I146" s="32" t="str">
        <f>IF(B145&lt;'Умови та класичний графік'!$J$14,I145+J146,"")</f>
        <v/>
      </c>
      <c r="J146" s="32" t="str">
        <f>IF(B145&lt;'Умови та класичний графік'!$J$14,PPMT($J$20/12,B146,$J$12,$J$11,0,0),"")</f>
        <v/>
      </c>
      <c r="K146" s="32" t="str">
        <f>IF(B145&lt;'Умови та класичний графік'!$J$14,IPMT($J$20/12,B146,$J$12,$J$11,0,0),"")</f>
        <v/>
      </c>
      <c r="L146" s="30" t="str">
        <f>IF(B145&lt;'Умови та класичний графік'!$J$14,-(SUM(M146:V146)),"")</f>
        <v/>
      </c>
      <c r="M146" s="38"/>
      <c r="N146" s="39"/>
      <c r="O146" s="39"/>
      <c r="P146" s="32"/>
      <c r="Q146" s="40"/>
      <c r="R146" s="40"/>
      <c r="S146" s="41"/>
      <c r="T146" s="41"/>
      <c r="U146" s="41"/>
      <c r="V146" s="41"/>
      <c r="W146" s="43" t="str">
        <f>IF(B145&lt;'Умови та класичний графік'!$J$14,XIRR($G$34:G146,$C$34:C146,0),"")</f>
        <v/>
      </c>
      <c r="X146" s="42"/>
      <c r="Y146" s="35"/>
    </row>
    <row r="147" spans="2:25" x14ac:dyDescent="0.2">
      <c r="B147" s="25">
        <v>113</v>
      </c>
      <c r="C147" s="36" t="str">
        <f>IF(B146&lt;'Умови та класичний графік'!$J$14,EDATE(C146,1),"")</f>
        <v/>
      </c>
      <c r="D147" s="36" t="str">
        <f>IF(B146&lt;'Умови та класичний графік'!$J$14,C146,"")</f>
        <v/>
      </c>
      <c r="E147" s="26" t="str">
        <f>IF(B146&lt;'Умови та класичний графік'!$J$14,C147-1,"")</f>
        <v/>
      </c>
      <c r="F147" s="37" t="str">
        <f>IF(B146&lt;'Умови та класичний графік'!$J$14,E147-D147+1,"")</f>
        <v/>
      </c>
      <c r="G147" s="105" t="str">
        <f>IF(B146&lt;'Умови та класичний графік'!$J$14,-(SUM(J147:L147)),"")</f>
        <v/>
      </c>
      <c r="H147" s="105"/>
      <c r="I147" s="32" t="str">
        <f>IF(B146&lt;'Умови та класичний графік'!$J$14,I146+J147,"")</f>
        <v/>
      </c>
      <c r="J147" s="32" t="str">
        <f>IF(B146&lt;'Умови та класичний графік'!$J$14,PPMT($J$20/12,B147,$J$12,$J$11,0,0),"")</f>
        <v/>
      </c>
      <c r="K147" s="32" t="str">
        <f>IF(B146&lt;'Умови та класичний графік'!$J$14,IPMT($J$20/12,B147,$J$12,$J$11,0,0),"")</f>
        <v/>
      </c>
      <c r="L147" s="30" t="str">
        <f>IF(B146&lt;'Умови та класичний графік'!$J$14,-(SUM(M147:V147)),"")</f>
        <v/>
      </c>
      <c r="M147" s="38"/>
      <c r="N147" s="39"/>
      <c r="O147" s="39"/>
      <c r="P147" s="32"/>
      <c r="Q147" s="40"/>
      <c r="R147" s="40"/>
      <c r="S147" s="41"/>
      <c r="T147" s="41"/>
      <c r="U147" s="41"/>
      <c r="V147" s="41"/>
      <c r="W147" s="43" t="str">
        <f>IF(B146&lt;'Умови та класичний графік'!$J$14,XIRR($G$34:G147,$C$34:C147,0),"")</f>
        <v/>
      </c>
      <c r="X147" s="42"/>
      <c r="Y147" s="35"/>
    </row>
    <row r="148" spans="2:25" x14ac:dyDescent="0.2">
      <c r="B148" s="25">
        <v>114</v>
      </c>
      <c r="C148" s="36" t="str">
        <f>IF(B147&lt;'Умови та класичний графік'!$J$14,EDATE(C147,1),"")</f>
        <v/>
      </c>
      <c r="D148" s="36" t="str">
        <f>IF(B147&lt;'Умови та класичний графік'!$J$14,C147,"")</f>
        <v/>
      </c>
      <c r="E148" s="26" t="str">
        <f>IF(B147&lt;'Умови та класичний графік'!$J$14,C148-1,"")</f>
        <v/>
      </c>
      <c r="F148" s="37" t="str">
        <f>IF(B147&lt;'Умови та класичний графік'!$J$14,E148-D148+1,"")</f>
        <v/>
      </c>
      <c r="G148" s="105" t="str">
        <f>IF(B147&lt;'Умови та класичний графік'!$J$14,-(SUM(J148:L148)),"")</f>
        <v/>
      </c>
      <c r="H148" s="105"/>
      <c r="I148" s="32" t="str">
        <f>IF(B147&lt;'Умови та класичний графік'!$J$14,I147+J148,"")</f>
        <v/>
      </c>
      <c r="J148" s="32" t="str">
        <f>IF(B147&lt;'Умови та класичний графік'!$J$14,PPMT($J$20/12,B148,$J$12,$J$11,0,0),"")</f>
        <v/>
      </c>
      <c r="K148" s="32" t="str">
        <f>IF(B147&lt;'Умови та класичний графік'!$J$14,IPMT($J$20/12,B148,$J$12,$J$11,0,0),"")</f>
        <v/>
      </c>
      <c r="L148" s="30" t="str">
        <f>IF(B147&lt;'Умови та класичний графік'!$J$14,-(SUM(M148:V148)),"")</f>
        <v/>
      </c>
      <c r="M148" s="38"/>
      <c r="N148" s="39"/>
      <c r="O148" s="39"/>
      <c r="P148" s="32"/>
      <c r="Q148" s="40"/>
      <c r="R148" s="40"/>
      <c r="S148" s="41"/>
      <c r="T148" s="41"/>
      <c r="U148" s="41"/>
      <c r="V148" s="41"/>
      <c r="W148" s="43" t="str">
        <f>IF(B147&lt;'Умови та класичний графік'!$J$14,XIRR($G$34:G148,$C$34:C148,0),"")</f>
        <v/>
      </c>
      <c r="X148" s="42"/>
      <c r="Y148" s="35"/>
    </row>
    <row r="149" spans="2:25" x14ac:dyDescent="0.2">
      <c r="B149" s="25">
        <v>115</v>
      </c>
      <c r="C149" s="36" t="str">
        <f>IF(B148&lt;'Умови та класичний графік'!$J$14,EDATE(C148,1),"")</f>
        <v/>
      </c>
      <c r="D149" s="36" t="str">
        <f>IF(B148&lt;'Умови та класичний графік'!$J$14,C148,"")</f>
        <v/>
      </c>
      <c r="E149" s="26" t="str">
        <f>IF(B148&lt;'Умови та класичний графік'!$J$14,C149-1,"")</f>
        <v/>
      </c>
      <c r="F149" s="37" t="str">
        <f>IF(B148&lt;'Умови та класичний графік'!$J$14,E149-D149+1,"")</f>
        <v/>
      </c>
      <c r="G149" s="105" t="str">
        <f>IF(B148&lt;'Умови та класичний графік'!$J$14,-(SUM(J149:L149)),"")</f>
        <v/>
      </c>
      <c r="H149" s="105"/>
      <c r="I149" s="32" t="str">
        <f>IF(B148&lt;'Умови та класичний графік'!$J$14,I148+J149,"")</f>
        <v/>
      </c>
      <c r="J149" s="32" t="str">
        <f>IF(B148&lt;'Умови та класичний графік'!$J$14,PPMT($J$20/12,B149,$J$12,$J$11,0,0),"")</f>
        <v/>
      </c>
      <c r="K149" s="32" t="str">
        <f>IF(B148&lt;'Умови та класичний графік'!$J$14,IPMT($J$20/12,B149,$J$12,$J$11,0,0),"")</f>
        <v/>
      </c>
      <c r="L149" s="30" t="str">
        <f>IF(B148&lt;'Умови та класичний графік'!$J$14,-(SUM(M149:V149)),"")</f>
        <v/>
      </c>
      <c r="M149" s="38"/>
      <c r="N149" s="39"/>
      <c r="O149" s="39"/>
      <c r="P149" s="32"/>
      <c r="Q149" s="40"/>
      <c r="R149" s="40"/>
      <c r="S149" s="41"/>
      <c r="T149" s="41"/>
      <c r="U149" s="41"/>
      <c r="V149" s="41"/>
      <c r="W149" s="43" t="str">
        <f>IF(B148&lt;'Умови та класичний графік'!$J$14,XIRR($G$34:G149,$C$34:C149,0),"")</f>
        <v/>
      </c>
      <c r="X149" s="42"/>
      <c r="Y149" s="35"/>
    </row>
    <row r="150" spans="2:25" x14ac:dyDescent="0.2">
      <c r="B150" s="25">
        <v>116</v>
      </c>
      <c r="C150" s="36" t="str">
        <f>IF(B149&lt;'Умови та класичний графік'!$J$14,EDATE(C149,1),"")</f>
        <v/>
      </c>
      <c r="D150" s="36" t="str">
        <f>IF(B149&lt;'Умови та класичний графік'!$J$14,C149,"")</f>
        <v/>
      </c>
      <c r="E150" s="26" t="str">
        <f>IF(B149&lt;'Умови та класичний графік'!$J$14,C150-1,"")</f>
        <v/>
      </c>
      <c r="F150" s="37" t="str">
        <f>IF(B149&lt;'Умови та класичний графік'!$J$14,E150-D150+1,"")</f>
        <v/>
      </c>
      <c r="G150" s="105" t="str">
        <f>IF(B149&lt;'Умови та класичний графік'!$J$14,-(SUM(J150:L150)),"")</f>
        <v/>
      </c>
      <c r="H150" s="105"/>
      <c r="I150" s="32" t="str">
        <f>IF(B149&lt;'Умови та класичний графік'!$J$14,I149+J150,"")</f>
        <v/>
      </c>
      <c r="J150" s="32" t="str">
        <f>IF(B149&lt;'Умови та класичний графік'!$J$14,PPMT($J$20/12,B150,$J$12,$J$11,0,0),"")</f>
        <v/>
      </c>
      <c r="K150" s="32" t="str">
        <f>IF(B149&lt;'Умови та класичний графік'!$J$14,IPMT($J$20/12,B150,$J$12,$J$11,0,0),"")</f>
        <v/>
      </c>
      <c r="L150" s="30" t="str">
        <f>IF(B149&lt;'Умови та класичний графік'!$J$14,-(SUM(M150:V150)),"")</f>
        <v/>
      </c>
      <c r="M150" s="38"/>
      <c r="N150" s="39"/>
      <c r="O150" s="39"/>
      <c r="P150" s="32"/>
      <c r="Q150" s="40"/>
      <c r="R150" s="40"/>
      <c r="S150" s="41"/>
      <c r="T150" s="41"/>
      <c r="U150" s="41"/>
      <c r="V150" s="41"/>
      <c r="W150" s="43" t="str">
        <f>IF(B149&lt;'Умови та класичний графік'!$J$14,XIRR($G$34:G150,$C$34:C150,0),"")</f>
        <v/>
      </c>
      <c r="X150" s="42"/>
      <c r="Y150" s="35"/>
    </row>
    <row r="151" spans="2:25" x14ac:dyDescent="0.2">
      <c r="B151" s="25">
        <v>117</v>
      </c>
      <c r="C151" s="36" t="str">
        <f>IF(B150&lt;'Умови та класичний графік'!$J$14,EDATE(C150,1),"")</f>
        <v/>
      </c>
      <c r="D151" s="36" t="str">
        <f>IF(B150&lt;'Умови та класичний графік'!$J$14,C150,"")</f>
        <v/>
      </c>
      <c r="E151" s="26" t="str">
        <f>IF(B150&lt;'Умови та класичний графік'!$J$14,C151-1,"")</f>
        <v/>
      </c>
      <c r="F151" s="37" t="str">
        <f>IF(B150&lt;'Умови та класичний графік'!$J$14,E151-D151+1,"")</f>
        <v/>
      </c>
      <c r="G151" s="105" t="str">
        <f>IF(B150&lt;'Умови та класичний графік'!$J$14,-(SUM(J151:L151)),"")</f>
        <v/>
      </c>
      <c r="H151" s="105"/>
      <c r="I151" s="32" t="str">
        <f>IF(B150&lt;'Умови та класичний графік'!$J$14,I150+J151,"")</f>
        <v/>
      </c>
      <c r="J151" s="32" t="str">
        <f>IF(B150&lt;'Умови та класичний графік'!$J$14,PPMT($J$20/12,B151,$J$12,$J$11,0,0),"")</f>
        <v/>
      </c>
      <c r="K151" s="32" t="str">
        <f>IF(B150&lt;'Умови та класичний графік'!$J$14,IPMT($J$20/12,B151,$J$12,$J$11,0,0),"")</f>
        <v/>
      </c>
      <c r="L151" s="30" t="str">
        <f>IF(B150&lt;'Умови та класичний графік'!$J$14,-(SUM(M151:V151)),"")</f>
        <v/>
      </c>
      <c r="M151" s="38"/>
      <c r="N151" s="39"/>
      <c r="O151" s="39"/>
      <c r="P151" s="32"/>
      <c r="Q151" s="40"/>
      <c r="R151" s="40"/>
      <c r="S151" s="41"/>
      <c r="T151" s="41"/>
      <c r="U151" s="41"/>
      <c r="V151" s="41"/>
      <c r="W151" s="43" t="str">
        <f>IF(B150&lt;'Умови та класичний графік'!$J$14,XIRR($G$34:G151,$C$34:C151,0),"")</f>
        <v/>
      </c>
      <c r="X151" s="42"/>
      <c r="Y151" s="35"/>
    </row>
    <row r="152" spans="2:25" x14ac:dyDescent="0.2">
      <c r="B152" s="25">
        <v>118</v>
      </c>
      <c r="C152" s="36" t="str">
        <f>IF(B151&lt;'Умови та класичний графік'!$J$14,EDATE(C151,1),"")</f>
        <v/>
      </c>
      <c r="D152" s="36" t="str">
        <f>IF(B151&lt;'Умови та класичний графік'!$J$14,C151,"")</f>
        <v/>
      </c>
      <c r="E152" s="26" t="str">
        <f>IF(B151&lt;'Умови та класичний графік'!$J$14,C152-1,"")</f>
        <v/>
      </c>
      <c r="F152" s="37" t="str">
        <f>IF(B151&lt;'Умови та класичний графік'!$J$14,E152-D152+1,"")</f>
        <v/>
      </c>
      <c r="G152" s="105" t="str">
        <f>IF(B151&lt;'Умови та класичний графік'!$J$14,-(SUM(J152:L152)),"")</f>
        <v/>
      </c>
      <c r="H152" s="105"/>
      <c r="I152" s="32" t="str">
        <f>IF(B151&lt;'Умови та класичний графік'!$J$14,I151+J152,"")</f>
        <v/>
      </c>
      <c r="J152" s="32" t="str">
        <f>IF(B151&lt;'Умови та класичний графік'!$J$14,PPMT($J$20/12,B152,$J$12,$J$11,0,0),"")</f>
        <v/>
      </c>
      <c r="K152" s="32" t="str">
        <f>IF(B151&lt;'Умови та класичний графік'!$J$14,IPMT($J$20/12,B152,$J$12,$J$11,0,0),"")</f>
        <v/>
      </c>
      <c r="L152" s="30" t="str">
        <f>IF(B151&lt;'Умови та класичний графік'!$J$14,-(SUM(M152:V152)),"")</f>
        <v/>
      </c>
      <c r="M152" s="38"/>
      <c r="N152" s="39"/>
      <c r="O152" s="39"/>
      <c r="P152" s="32"/>
      <c r="Q152" s="40"/>
      <c r="R152" s="40"/>
      <c r="S152" s="41"/>
      <c r="T152" s="41"/>
      <c r="U152" s="41"/>
      <c r="V152" s="41"/>
      <c r="W152" s="43" t="str">
        <f>IF(B151&lt;'Умови та класичний графік'!$J$14,XIRR($G$34:G152,$C$34:C152,0),"")</f>
        <v/>
      </c>
      <c r="X152" s="42"/>
      <c r="Y152" s="35"/>
    </row>
    <row r="153" spans="2:25" x14ac:dyDescent="0.2">
      <c r="B153" s="25">
        <v>119</v>
      </c>
      <c r="C153" s="36" t="str">
        <f>IF(B152&lt;'Умови та класичний графік'!$J$14,EDATE(C152,1),"")</f>
        <v/>
      </c>
      <c r="D153" s="36" t="str">
        <f>IF(B152&lt;'Умови та класичний графік'!$J$14,C152,"")</f>
        <v/>
      </c>
      <c r="E153" s="26" t="str">
        <f>IF(B152&lt;'Умови та класичний графік'!$J$14,C153-1,"")</f>
        <v/>
      </c>
      <c r="F153" s="37" t="str">
        <f>IF(B152&lt;'Умови та класичний графік'!$J$14,E153-D153+1,"")</f>
        <v/>
      </c>
      <c r="G153" s="105" t="str">
        <f>IF(B152&lt;'Умови та класичний графік'!$J$14,-(SUM(J153:L153)),"")</f>
        <v/>
      </c>
      <c r="H153" s="105"/>
      <c r="I153" s="32" t="str">
        <f>IF(B152&lt;'Умови та класичний графік'!$J$14,I152+J153,"")</f>
        <v/>
      </c>
      <c r="J153" s="32" t="str">
        <f>IF(B152&lt;'Умови та класичний графік'!$J$14,PPMT($J$20/12,B153,$J$12,$J$11,0,0),"")</f>
        <v/>
      </c>
      <c r="K153" s="32" t="str">
        <f>IF(B152&lt;'Умови та класичний графік'!$J$14,IPMT($J$20/12,B153,$J$12,$J$11,0,0),"")</f>
        <v/>
      </c>
      <c r="L153" s="30" t="str">
        <f>IF(B152&lt;'Умови та класичний графік'!$J$14,-(SUM(M153:V153)),"")</f>
        <v/>
      </c>
      <c r="M153" s="38"/>
      <c r="N153" s="39"/>
      <c r="O153" s="39"/>
      <c r="P153" s="32"/>
      <c r="Q153" s="40"/>
      <c r="R153" s="40"/>
      <c r="S153" s="41"/>
      <c r="T153" s="41"/>
      <c r="U153" s="41"/>
      <c r="V153" s="41"/>
      <c r="W153" s="43" t="str">
        <f>IF(B152&lt;'Умови та класичний графік'!$J$14,XIRR($G$34:G153,$C$34:C153,0),"")</f>
        <v/>
      </c>
      <c r="X153" s="42"/>
      <c r="Y153" s="35"/>
    </row>
    <row r="154" spans="2:25" x14ac:dyDescent="0.2">
      <c r="B154" s="25">
        <v>120</v>
      </c>
      <c r="C154" s="36" t="str">
        <f>IF(B153&lt;'Умови та класичний графік'!$J$14,EDATE(C153,1),"")</f>
        <v/>
      </c>
      <c r="D154" s="36" t="str">
        <f>IF(B153&lt;'Умови та класичний графік'!$J$14,C153,"")</f>
        <v/>
      </c>
      <c r="E154" s="26" t="str">
        <f>IF(B153&lt;'Умови та класичний графік'!$J$14,C154-1,"")</f>
        <v/>
      </c>
      <c r="F154" s="37" t="str">
        <f>IF(B153&lt;'Умови та класичний графік'!$J$14,E154-D154+1,"")</f>
        <v/>
      </c>
      <c r="G154" s="105" t="str">
        <f>IF(B153&lt;'Умови та класичний графік'!$J$14,-(SUM(J154:L154)),"")</f>
        <v/>
      </c>
      <c r="H154" s="105"/>
      <c r="I154" s="32" t="str">
        <f>IF(B153&lt;'Умови та класичний графік'!$J$14,I153+J154,"")</f>
        <v/>
      </c>
      <c r="J154" s="32" t="str">
        <f>IF(B153&lt;'Умови та класичний графік'!$J$14,PPMT($J$20/12,B154,$J$12,$J$11,0,0),"")</f>
        <v/>
      </c>
      <c r="K154" s="32" t="str">
        <f>IF(B153&lt;'Умови та класичний графік'!$J$14,IPMT($J$20/12,B154,$J$12,$J$11,0,0),"")</f>
        <v/>
      </c>
      <c r="L154" s="30" t="str">
        <f>IF(B153&lt;'Умови та класичний графік'!$J$14,-(SUM(M154:V154)),"")</f>
        <v/>
      </c>
      <c r="M154" s="38"/>
      <c r="N154" s="39"/>
      <c r="O154" s="39"/>
      <c r="P154" s="32"/>
      <c r="Q154" s="40"/>
      <c r="R154" s="40"/>
      <c r="S154" s="41"/>
      <c r="T154" s="41"/>
      <c r="U154" s="33" t="str">
        <f>IF(B153&lt;'Умови та класичний графік'!$J$14,('Умови та класичний графік'!$J$15*$N$18)+(I154*$N$19),"")</f>
        <v/>
      </c>
      <c r="V154" s="41"/>
      <c r="W154" s="43" t="str">
        <f>IF(B153&lt;'Умови та класичний графік'!$J$14,XIRR($G$34:G154,$C$34:C154,0),"")</f>
        <v/>
      </c>
      <c r="X154" s="42"/>
      <c r="Y154" s="35"/>
    </row>
    <row r="155" spans="2:25" x14ac:dyDescent="0.2">
      <c r="B155" s="25">
        <v>121</v>
      </c>
      <c r="C155" s="36" t="str">
        <f>IF(B154&lt;'Умови та класичний графік'!$J$14,EDATE(C154,1),"")</f>
        <v/>
      </c>
      <c r="D155" s="36" t="str">
        <f>IF(B154&lt;'Умови та класичний графік'!$J$14,C154,"")</f>
        <v/>
      </c>
      <c r="E155" s="26" t="str">
        <f>IF(B154&lt;'Умови та класичний графік'!$J$14,C155-1,"")</f>
        <v/>
      </c>
      <c r="F155" s="37" t="str">
        <f>IF(B154&lt;'Умови та класичний графік'!$J$14,E155-D155+1,"")</f>
        <v/>
      </c>
      <c r="G155" s="105" t="str">
        <f>IF(B154&lt;'Умови та класичний графік'!$J$14,-(SUM(J155:L155)),"")</f>
        <v/>
      </c>
      <c r="H155" s="105"/>
      <c r="I155" s="32" t="str">
        <f>IF(B154&lt;'Умови та класичний графік'!$J$14,I154+J155,"")</f>
        <v/>
      </c>
      <c r="J155" s="32" t="str">
        <f>IF(B154&lt;'Умови та класичний графік'!$J$14,PPMT($J$20/12,B155,$J$12,$J$11,0,0),"")</f>
        <v/>
      </c>
      <c r="K155" s="32" t="str">
        <f>IF(B154&lt;'Умови та класичний графік'!$J$14,IPMT($J$20/12,B155,$J$12,$J$11,0,0),"")</f>
        <v/>
      </c>
      <c r="L155" s="30" t="str">
        <f>IF(B154&lt;'Умови та класичний графік'!$J$14,-(SUM(M155:V155)),"")</f>
        <v/>
      </c>
      <c r="M155" s="38"/>
      <c r="N155" s="39"/>
      <c r="O155" s="39"/>
      <c r="P155" s="32"/>
      <c r="Q155" s="40"/>
      <c r="R155" s="40"/>
      <c r="S155" s="41"/>
      <c r="T155" s="41"/>
      <c r="U155" s="41"/>
      <c r="V155" s="41"/>
      <c r="W155" s="43" t="str">
        <f>IF(B154&lt;'Умови та класичний графік'!$J$14,XIRR($G$34:G155,$C$34:C155,0),"")</f>
        <v/>
      </c>
      <c r="X155" s="42"/>
      <c r="Y155" s="35"/>
    </row>
    <row r="156" spans="2:25" x14ac:dyDescent="0.2">
      <c r="B156" s="25">
        <v>122</v>
      </c>
      <c r="C156" s="36" t="str">
        <f>IF(B155&lt;'Умови та класичний графік'!$J$14,EDATE(C155,1),"")</f>
        <v/>
      </c>
      <c r="D156" s="36" t="str">
        <f>IF(B155&lt;'Умови та класичний графік'!$J$14,C155,"")</f>
        <v/>
      </c>
      <c r="E156" s="26" t="str">
        <f>IF(B155&lt;'Умови та класичний графік'!$J$14,C156-1,"")</f>
        <v/>
      </c>
      <c r="F156" s="37" t="str">
        <f>IF(B155&lt;'Умови та класичний графік'!$J$14,E156-D156+1,"")</f>
        <v/>
      </c>
      <c r="G156" s="105" t="str">
        <f>IF(B155&lt;'Умови та класичний графік'!$J$14,-(SUM(J156:L156)),"")</f>
        <v/>
      </c>
      <c r="H156" s="105"/>
      <c r="I156" s="32" t="str">
        <f>IF(B155&lt;'Умови та класичний графік'!$J$14,I155+J156,"")</f>
        <v/>
      </c>
      <c r="J156" s="32" t="str">
        <f>IF(B155&lt;'Умови та класичний графік'!$J$14,PPMT($J$20/12,B156,$J$12,$J$11,0,0),"")</f>
        <v/>
      </c>
      <c r="K156" s="32" t="str">
        <f>IF(B155&lt;'Умови та класичний графік'!$J$14,IPMT($J$20/12,B156,$J$12,$J$11,0,0),"")</f>
        <v/>
      </c>
      <c r="L156" s="30" t="str">
        <f>IF(B155&lt;'Умови та класичний графік'!$J$14,-(SUM(M156:V156)),"")</f>
        <v/>
      </c>
      <c r="M156" s="38"/>
      <c r="N156" s="39"/>
      <c r="O156" s="39"/>
      <c r="P156" s="32"/>
      <c r="Q156" s="40"/>
      <c r="R156" s="40"/>
      <c r="S156" s="41"/>
      <c r="T156" s="41"/>
      <c r="U156" s="41"/>
      <c r="V156" s="41"/>
      <c r="W156" s="43" t="str">
        <f>IF(B155&lt;'Умови та класичний графік'!$J$14,XIRR($G$34:G156,$C$34:C156,0),"")</f>
        <v/>
      </c>
      <c r="X156" s="42"/>
      <c r="Y156" s="35"/>
    </row>
    <row r="157" spans="2:25" x14ac:dyDescent="0.2">
      <c r="B157" s="25">
        <v>123</v>
      </c>
      <c r="C157" s="36" t="str">
        <f>IF(B156&lt;'Умови та класичний графік'!$J$14,EDATE(C156,1),"")</f>
        <v/>
      </c>
      <c r="D157" s="36" t="str">
        <f>IF(B156&lt;'Умови та класичний графік'!$J$14,C156,"")</f>
        <v/>
      </c>
      <c r="E157" s="26" t="str">
        <f>IF(B156&lt;'Умови та класичний графік'!$J$14,C157-1,"")</f>
        <v/>
      </c>
      <c r="F157" s="37" t="str">
        <f>IF(B156&lt;'Умови та класичний графік'!$J$14,E157-D157+1,"")</f>
        <v/>
      </c>
      <c r="G157" s="105" t="str">
        <f>IF(B156&lt;'Умови та класичний графік'!$J$14,-(SUM(J157:L157)),"")</f>
        <v/>
      </c>
      <c r="H157" s="105"/>
      <c r="I157" s="32" t="str">
        <f>IF(B156&lt;'Умови та класичний графік'!$J$14,I156+J157,"")</f>
        <v/>
      </c>
      <c r="J157" s="32" t="str">
        <f>IF(B156&lt;'Умови та класичний графік'!$J$14,PPMT($J$20/12,B157,$J$12,$J$11,0,0),"")</f>
        <v/>
      </c>
      <c r="K157" s="32" t="str">
        <f>IF(B156&lt;'Умови та класичний графік'!$J$14,IPMT($J$20/12,B157,$J$12,$J$11,0,0),"")</f>
        <v/>
      </c>
      <c r="L157" s="30" t="str">
        <f>IF(B156&lt;'Умови та класичний графік'!$J$14,-(SUM(M157:V157)),"")</f>
        <v/>
      </c>
      <c r="M157" s="38"/>
      <c r="N157" s="39"/>
      <c r="O157" s="39"/>
      <c r="P157" s="32"/>
      <c r="Q157" s="40"/>
      <c r="R157" s="40"/>
      <c r="S157" s="41"/>
      <c r="T157" s="41"/>
      <c r="U157" s="41"/>
      <c r="V157" s="41"/>
      <c r="W157" s="43" t="str">
        <f>IF(B156&lt;'Умови та класичний графік'!$J$14,XIRR($G$34:G157,$C$34:C157,0),"")</f>
        <v/>
      </c>
      <c r="X157" s="42"/>
      <c r="Y157" s="35"/>
    </row>
    <row r="158" spans="2:25" x14ac:dyDescent="0.2">
      <c r="B158" s="25">
        <v>124</v>
      </c>
      <c r="C158" s="36" t="str">
        <f>IF(B157&lt;'Умови та класичний графік'!$J$14,EDATE(C157,1),"")</f>
        <v/>
      </c>
      <c r="D158" s="36" t="str">
        <f>IF(B157&lt;'Умови та класичний графік'!$J$14,C157,"")</f>
        <v/>
      </c>
      <c r="E158" s="26" t="str">
        <f>IF(B157&lt;'Умови та класичний графік'!$J$14,C158-1,"")</f>
        <v/>
      </c>
      <c r="F158" s="37" t="str">
        <f>IF(B157&lt;'Умови та класичний графік'!$J$14,E158-D158+1,"")</f>
        <v/>
      </c>
      <c r="G158" s="105" t="str">
        <f>IF(B157&lt;'Умови та класичний графік'!$J$14,-(SUM(J158:L158)),"")</f>
        <v/>
      </c>
      <c r="H158" s="105"/>
      <c r="I158" s="32" t="str">
        <f>IF(B157&lt;'Умови та класичний графік'!$J$14,I157+J158,"")</f>
        <v/>
      </c>
      <c r="J158" s="32" t="str">
        <f>IF(B157&lt;'Умови та класичний графік'!$J$14,PPMT($J$20/12,B158,$J$12,$J$11,0,0),"")</f>
        <v/>
      </c>
      <c r="K158" s="32" t="str">
        <f>IF(B157&lt;'Умови та класичний графік'!$J$14,IPMT($J$20/12,B158,$J$12,$J$11,0,0),"")</f>
        <v/>
      </c>
      <c r="L158" s="30" t="str">
        <f>IF(B157&lt;'Умови та класичний графік'!$J$14,-(SUM(M158:V158)),"")</f>
        <v/>
      </c>
      <c r="M158" s="38"/>
      <c r="N158" s="39"/>
      <c r="O158" s="39"/>
      <c r="P158" s="32"/>
      <c r="Q158" s="40"/>
      <c r="R158" s="40"/>
      <c r="S158" s="41"/>
      <c r="T158" s="41"/>
      <c r="U158" s="41"/>
      <c r="V158" s="41"/>
      <c r="W158" s="43" t="str">
        <f>IF(B157&lt;'Умови та класичний графік'!$J$14,XIRR($G$34:G158,$C$34:C158,0),"")</f>
        <v/>
      </c>
      <c r="X158" s="42"/>
      <c r="Y158" s="35"/>
    </row>
    <row r="159" spans="2:25" x14ac:dyDescent="0.2">
      <c r="B159" s="25">
        <v>125</v>
      </c>
      <c r="C159" s="36" t="str">
        <f>IF(B158&lt;'Умови та класичний графік'!$J$14,EDATE(C158,1),"")</f>
        <v/>
      </c>
      <c r="D159" s="36" t="str">
        <f>IF(B158&lt;'Умови та класичний графік'!$J$14,C158,"")</f>
        <v/>
      </c>
      <c r="E159" s="26" t="str">
        <f>IF(B158&lt;'Умови та класичний графік'!$J$14,C159-1,"")</f>
        <v/>
      </c>
      <c r="F159" s="37" t="str">
        <f>IF(B158&lt;'Умови та класичний графік'!$J$14,E159-D159+1,"")</f>
        <v/>
      </c>
      <c r="G159" s="105" t="str">
        <f>IF(B158&lt;'Умови та класичний графік'!$J$14,-(SUM(J159:L159)),"")</f>
        <v/>
      </c>
      <c r="H159" s="105"/>
      <c r="I159" s="32" t="str">
        <f>IF(B158&lt;'Умови та класичний графік'!$J$14,I158+J159,"")</f>
        <v/>
      </c>
      <c r="J159" s="32" t="str">
        <f>IF(B158&lt;'Умови та класичний графік'!$J$14,PPMT($J$20/12,B159,$J$12,$J$11,0,0),"")</f>
        <v/>
      </c>
      <c r="K159" s="32" t="str">
        <f>IF(B158&lt;'Умови та класичний графік'!$J$14,IPMT($J$20/12,B159,$J$12,$J$11,0,0),"")</f>
        <v/>
      </c>
      <c r="L159" s="30" t="str">
        <f>IF(B158&lt;'Умови та класичний графік'!$J$14,-(SUM(M159:V159)),"")</f>
        <v/>
      </c>
      <c r="M159" s="38"/>
      <c r="N159" s="39"/>
      <c r="O159" s="39"/>
      <c r="P159" s="32"/>
      <c r="Q159" s="40"/>
      <c r="R159" s="40"/>
      <c r="S159" s="41"/>
      <c r="T159" s="41"/>
      <c r="U159" s="41"/>
      <c r="V159" s="41"/>
      <c r="W159" s="43" t="str">
        <f>IF(B158&lt;'Умови та класичний графік'!$J$14,XIRR($G$34:G159,$C$34:C159,0),"")</f>
        <v/>
      </c>
      <c r="X159" s="42"/>
      <c r="Y159" s="35"/>
    </row>
    <row r="160" spans="2:25" x14ac:dyDescent="0.2">
      <c r="B160" s="25">
        <v>126</v>
      </c>
      <c r="C160" s="36" t="str">
        <f>IF(B159&lt;'Умови та класичний графік'!$J$14,EDATE(C159,1),"")</f>
        <v/>
      </c>
      <c r="D160" s="36" t="str">
        <f>IF(B159&lt;'Умови та класичний графік'!$J$14,C159,"")</f>
        <v/>
      </c>
      <c r="E160" s="26" t="str">
        <f>IF(B159&lt;'Умови та класичний графік'!$J$14,C160-1,"")</f>
        <v/>
      </c>
      <c r="F160" s="37" t="str">
        <f>IF(B159&lt;'Умови та класичний графік'!$J$14,E160-D160+1,"")</f>
        <v/>
      </c>
      <c r="G160" s="105" t="str">
        <f>IF(B159&lt;'Умови та класичний графік'!$J$14,-(SUM(J160:L160)),"")</f>
        <v/>
      </c>
      <c r="H160" s="105"/>
      <c r="I160" s="32" t="str">
        <f>IF(B159&lt;'Умови та класичний графік'!$J$14,I159+J160,"")</f>
        <v/>
      </c>
      <c r="J160" s="32" t="str">
        <f>IF(B159&lt;'Умови та класичний графік'!$J$14,PPMT($J$20/12,B160,$J$12,$J$11,0,0),"")</f>
        <v/>
      </c>
      <c r="K160" s="32" t="str">
        <f>IF(B159&lt;'Умови та класичний графік'!$J$14,IPMT($J$20/12,B160,$J$12,$J$11,0,0),"")</f>
        <v/>
      </c>
      <c r="L160" s="30" t="str">
        <f>IF(B159&lt;'Умови та класичний графік'!$J$14,-(SUM(M160:V160)),"")</f>
        <v/>
      </c>
      <c r="M160" s="38"/>
      <c r="N160" s="39"/>
      <c r="O160" s="39"/>
      <c r="P160" s="32"/>
      <c r="Q160" s="40"/>
      <c r="R160" s="40"/>
      <c r="S160" s="41"/>
      <c r="T160" s="41"/>
      <c r="U160" s="41"/>
      <c r="V160" s="41"/>
      <c r="W160" s="43" t="str">
        <f>IF(B159&lt;'Умови та класичний графік'!$J$14,XIRR($G$34:G160,$C$34:C160,0),"")</f>
        <v/>
      </c>
      <c r="X160" s="42"/>
      <c r="Y160" s="35"/>
    </row>
    <row r="161" spans="2:25" x14ac:dyDescent="0.2">
      <c r="B161" s="25">
        <v>127</v>
      </c>
      <c r="C161" s="36" t="str">
        <f>IF(B160&lt;'Умови та класичний графік'!$J$14,EDATE(C160,1),"")</f>
        <v/>
      </c>
      <c r="D161" s="36" t="str">
        <f>IF(B160&lt;'Умови та класичний графік'!$J$14,C160,"")</f>
        <v/>
      </c>
      <c r="E161" s="26" t="str">
        <f>IF(B160&lt;'Умови та класичний графік'!$J$14,C161-1,"")</f>
        <v/>
      </c>
      <c r="F161" s="37" t="str">
        <f>IF(B160&lt;'Умови та класичний графік'!$J$14,E161-D161+1,"")</f>
        <v/>
      </c>
      <c r="G161" s="105" t="str">
        <f>IF(B160&lt;'Умови та класичний графік'!$J$14,-(SUM(J161:L161)),"")</f>
        <v/>
      </c>
      <c r="H161" s="105"/>
      <c r="I161" s="32" t="str">
        <f>IF(B160&lt;'Умови та класичний графік'!$J$14,I160+J161,"")</f>
        <v/>
      </c>
      <c r="J161" s="32" t="str">
        <f>IF(B160&lt;'Умови та класичний графік'!$J$14,PPMT($J$20/12,B161,$J$12,$J$11,0,0),"")</f>
        <v/>
      </c>
      <c r="K161" s="32" t="str">
        <f>IF(B160&lt;'Умови та класичний графік'!$J$14,IPMT($J$20/12,B161,$J$12,$J$11,0,0),"")</f>
        <v/>
      </c>
      <c r="L161" s="30" t="str">
        <f>IF(B160&lt;'Умови та класичний графік'!$J$14,-(SUM(M161:V161)),"")</f>
        <v/>
      </c>
      <c r="M161" s="38"/>
      <c r="N161" s="39"/>
      <c r="O161" s="39"/>
      <c r="P161" s="32"/>
      <c r="Q161" s="40"/>
      <c r="R161" s="40"/>
      <c r="S161" s="41"/>
      <c r="T161" s="41"/>
      <c r="U161" s="41"/>
      <c r="V161" s="41"/>
      <c r="W161" s="43" t="str">
        <f>IF(B160&lt;'Умови та класичний графік'!$J$14,XIRR($G$34:G161,$C$34:C161,0),"")</f>
        <v/>
      </c>
      <c r="X161" s="42"/>
      <c r="Y161" s="35"/>
    </row>
    <row r="162" spans="2:25" x14ac:dyDescent="0.2">
      <c r="B162" s="25">
        <v>128</v>
      </c>
      <c r="C162" s="36" t="str">
        <f>IF(B161&lt;'Умови та класичний графік'!$J$14,EDATE(C161,1),"")</f>
        <v/>
      </c>
      <c r="D162" s="36" t="str">
        <f>IF(B161&lt;'Умови та класичний графік'!$J$14,C161,"")</f>
        <v/>
      </c>
      <c r="E162" s="26" t="str">
        <f>IF(B161&lt;'Умови та класичний графік'!$J$14,C162-1,"")</f>
        <v/>
      </c>
      <c r="F162" s="37" t="str">
        <f>IF(B161&lt;'Умови та класичний графік'!$J$14,E162-D162+1,"")</f>
        <v/>
      </c>
      <c r="G162" s="105" t="str">
        <f>IF(B161&lt;'Умови та класичний графік'!$J$14,-(SUM(J162:L162)),"")</f>
        <v/>
      </c>
      <c r="H162" s="105"/>
      <c r="I162" s="32" t="str">
        <f>IF(B161&lt;'Умови та класичний графік'!$J$14,I161+J162,"")</f>
        <v/>
      </c>
      <c r="J162" s="32" t="str">
        <f>IF(B161&lt;'Умови та класичний графік'!$J$14,PPMT($J$20/12,B162,$J$12,$J$11,0,0),"")</f>
        <v/>
      </c>
      <c r="K162" s="32" t="str">
        <f>IF(B161&lt;'Умови та класичний графік'!$J$14,IPMT($J$20/12,B162,$J$12,$J$11,0,0),"")</f>
        <v/>
      </c>
      <c r="L162" s="30" t="str">
        <f>IF(B161&lt;'Умови та класичний графік'!$J$14,-(SUM(M162:V162)),"")</f>
        <v/>
      </c>
      <c r="M162" s="38"/>
      <c r="N162" s="39"/>
      <c r="O162" s="39"/>
      <c r="P162" s="32"/>
      <c r="Q162" s="40"/>
      <c r="R162" s="40"/>
      <c r="S162" s="41"/>
      <c r="T162" s="41"/>
      <c r="U162" s="41"/>
      <c r="V162" s="41"/>
      <c r="W162" s="43" t="str">
        <f>IF(B161&lt;'Умови та класичний графік'!$J$14,XIRR($G$34:G162,$C$34:C162,0),"")</f>
        <v/>
      </c>
      <c r="X162" s="42"/>
      <c r="Y162" s="35"/>
    </row>
    <row r="163" spans="2:25" x14ac:dyDescent="0.2">
      <c r="B163" s="25">
        <v>129</v>
      </c>
      <c r="C163" s="36" t="str">
        <f>IF(B162&lt;'Умови та класичний графік'!$J$14,EDATE(C162,1),"")</f>
        <v/>
      </c>
      <c r="D163" s="36" t="str">
        <f>IF(B162&lt;'Умови та класичний графік'!$J$14,C162,"")</f>
        <v/>
      </c>
      <c r="E163" s="26" t="str">
        <f>IF(B162&lt;'Умови та класичний графік'!$J$14,C163-1,"")</f>
        <v/>
      </c>
      <c r="F163" s="37" t="str">
        <f>IF(B162&lt;'Умови та класичний графік'!$J$14,E163-D163+1,"")</f>
        <v/>
      </c>
      <c r="G163" s="105" t="str">
        <f>IF(B162&lt;'Умови та класичний графік'!$J$14,-(SUM(J163:L163)),"")</f>
        <v/>
      </c>
      <c r="H163" s="105"/>
      <c r="I163" s="32" t="str">
        <f>IF(B162&lt;'Умови та класичний графік'!$J$14,I162+J163,"")</f>
        <v/>
      </c>
      <c r="J163" s="32" t="str">
        <f>IF(B162&lt;'Умови та класичний графік'!$J$14,PPMT($J$20/12,B163,$J$12,$J$11,0,0),"")</f>
        <v/>
      </c>
      <c r="K163" s="32" t="str">
        <f>IF(B162&lt;'Умови та класичний графік'!$J$14,IPMT($J$20/12,B163,$J$12,$J$11,0,0),"")</f>
        <v/>
      </c>
      <c r="L163" s="30" t="str">
        <f>IF(B162&lt;'Умови та класичний графік'!$J$14,-(SUM(M163:V163)),"")</f>
        <v/>
      </c>
      <c r="M163" s="38"/>
      <c r="N163" s="39"/>
      <c r="O163" s="39"/>
      <c r="P163" s="32"/>
      <c r="Q163" s="40"/>
      <c r="R163" s="40"/>
      <c r="S163" s="41"/>
      <c r="T163" s="41"/>
      <c r="U163" s="41"/>
      <c r="V163" s="41"/>
      <c r="W163" s="43" t="str">
        <f>IF(B162&lt;'Умови та класичний графік'!$J$14,XIRR($G$34:G163,$C$34:C163,0),"")</f>
        <v/>
      </c>
      <c r="X163" s="42"/>
      <c r="Y163" s="35"/>
    </row>
    <row r="164" spans="2:25" x14ac:dyDescent="0.2">
      <c r="B164" s="25">
        <v>130</v>
      </c>
      <c r="C164" s="36" t="str">
        <f>IF(B163&lt;'Умови та класичний графік'!$J$14,EDATE(C163,1),"")</f>
        <v/>
      </c>
      <c r="D164" s="36" t="str">
        <f>IF(B163&lt;'Умови та класичний графік'!$J$14,C163,"")</f>
        <v/>
      </c>
      <c r="E164" s="26" t="str">
        <f>IF(B163&lt;'Умови та класичний графік'!$J$14,C164-1,"")</f>
        <v/>
      </c>
      <c r="F164" s="37" t="str">
        <f>IF(B163&lt;'Умови та класичний графік'!$J$14,E164-D164+1,"")</f>
        <v/>
      </c>
      <c r="G164" s="105" t="str">
        <f>IF(B163&lt;'Умови та класичний графік'!$J$14,-(SUM(J164:L164)),"")</f>
        <v/>
      </c>
      <c r="H164" s="105"/>
      <c r="I164" s="32" t="str">
        <f>IF(B163&lt;'Умови та класичний графік'!$J$14,I163+J164,"")</f>
        <v/>
      </c>
      <c r="J164" s="32" t="str">
        <f>IF(B163&lt;'Умови та класичний графік'!$J$14,PPMT($J$20/12,B164,$J$12,$J$11,0,0),"")</f>
        <v/>
      </c>
      <c r="K164" s="32" t="str">
        <f>IF(B163&lt;'Умови та класичний графік'!$J$14,IPMT($J$20/12,B164,$J$12,$J$11,0,0),"")</f>
        <v/>
      </c>
      <c r="L164" s="30" t="str">
        <f>IF(B163&lt;'Умови та класичний графік'!$J$14,-(SUM(M164:V164)),"")</f>
        <v/>
      </c>
      <c r="M164" s="38"/>
      <c r="N164" s="39"/>
      <c r="O164" s="39"/>
      <c r="P164" s="32"/>
      <c r="Q164" s="40"/>
      <c r="R164" s="40"/>
      <c r="S164" s="41"/>
      <c r="T164" s="41"/>
      <c r="U164" s="41"/>
      <c r="V164" s="41"/>
      <c r="W164" s="43" t="str">
        <f>IF(B163&lt;'Умови та класичний графік'!$J$14,XIRR($G$34:G164,$C$34:C164,0),"")</f>
        <v/>
      </c>
      <c r="X164" s="42"/>
      <c r="Y164" s="35"/>
    </row>
    <row r="165" spans="2:25" x14ac:dyDescent="0.2">
      <c r="B165" s="25">
        <v>131</v>
      </c>
      <c r="C165" s="36" t="str">
        <f>IF(B164&lt;'Умови та класичний графік'!$J$14,EDATE(C164,1),"")</f>
        <v/>
      </c>
      <c r="D165" s="36" t="str">
        <f>IF(B164&lt;'Умови та класичний графік'!$J$14,C164,"")</f>
        <v/>
      </c>
      <c r="E165" s="26" t="str">
        <f>IF(B164&lt;'Умови та класичний графік'!$J$14,C165-1,"")</f>
        <v/>
      </c>
      <c r="F165" s="37" t="str">
        <f>IF(B164&lt;'Умови та класичний графік'!$J$14,E165-D165+1,"")</f>
        <v/>
      </c>
      <c r="G165" s="105" t="str">
        <f>IF(B164&lt;'Умови та класичний графік'!$J$14,-(SUM(J165:L165)),"")</f>
        <v/>
      </c>
      <c r="H165" s="105"/>
      <c r="I165" s="32" t="str">
        <f>IF(B164&lt;'Умови та класичний графік'!$J$14,I164+J165,"")</f>
        <v/>
      </c>
      <c r="J165" s="32" t="str">
        <f>IF(B164&lt;'Умови та класичний графік'!$J$14,PPMT($J$20/12,B165,$J$12,$J$11,0,0),"")</f>
        <v/>
      </c>
      <c r="K165" s="32" t="str">
        <f>IF(B164&lt;'Умови та класичний графік'!$J$14,IPMT($J$20/12,B165,$J$12,$J$11,0,0),"")</f>
        <v/>
      </c>
      <c r="L165" s="30" t="str">
        <f>IF(B164&lt;'Умови та класичний графік'!$J$14,-(SUM(M165:V165)),"")</f>
        <v/>
      </c>
      <c r="M165" s="38"/>
      <c r="N165" s="39"/>
      <c r="O165" s="39"/>
      <c r="P165" s="32"/>
      <c r="Q165" s="40"/>
      <c r="R165" s="40"/>
      <c r="S165" s="41"/>
      <c r="T165" s="41"/>
      <c r="U165" s="41"/>
      <c r="V165" s="41"/>
      <c r="W165" s="43" t="str">
        <f>IF(B164&lt;'Умови та класичний графік'!$J$14,XIRR($G$34:G165,$C$34:C165,0),"")</f>
        <v/>
      </c>
      <c r="X165" s="42"/>
      <c r="Y165" s="35"/>
    </row>
    <row r="166" spans="2:25" x14ac:dyDescent="0.2">
      <c r="B166" s="25">
        <v>132</v>
      </c>
      <c r="C166" s="36" t="str">
        <f>IF(B165&lt;'Умови та класичний графік'!$J$14,EDATE(C165,1),"")</f>
        <v/>
      </c>
      <c r="D166" s="36" t="str">
        <f>IF(B165&lt;'Умови та класичний графік'!$J$14,C165,"")</f>
        <v/>
      </c>
      <c r="E166" s="26" t="str">
        <f>IF(B165&lt;'Умови та класичний графік'!$J$14,C166-1,"")</f>
        <v/>
      </c>
      <c r="F166" s="37" t="str">
        <f>IF(B165&lt;'Умови та класичний графік'!$J$14,E166-D166+1,"")</f>
        <v/>
      </c>
      <c r="G166" s="105" t="str">
        <f>IF(B165&lt;'Умови та класичний графік'!$J$14,-(SUM(J166:L166)),"")</f>
        <v/>
      </c>
      <c r="H166" s="105"/>
      <c r="I166" s="32" t="str">
        <f>IF(B165&lt;'Умови та класичний графік'!$J$14,I165+J166,"")</f>
        <v/>
      </c>
      <c r="J166" s="32" t="str">
        <f>IF(B165&lt;'Умови та класичний графік'!$J$14,PPMT($J$20/12,B166,$J$12,$J$11,0,0),"")</f>
        <v/>
      </c>
      <c r="K166" s="32" t="str">
        <f>IF(B165&lt;'Умови та класичний графік'!$J$14,IPMT($J$20/12,B166,$J$12,$J$11,0,0),"")</f>
        <v/>
      </c>
      <c r="L166" s="30" t="str">
        <f>IF(B165&lt;'Умови та класичний графік'!$J$14,-(SUM(M166:V166)),"")</f>
        <v/>
      </c>
      <c r="M166" s="38"/>
      <c r="N166" s="39"/>
      <c r="O166" s="39"/>
      <c r="P166" s="32"/>
      <c r="Q166" s="40"/>
      <c r="R166" s="40"/>
      <c r="S166" s="41"/>
      <c r="T166" s="41"/>
      <c r="U166" s="33" t="str">
        <f>IF(B165&lt;'Умови та класичний графік'!$J$14,('Умови та класичний графік'!$J$15*$N$18)+(I166*$N$19),"")</f>
        <v/>
      </c>
      <c r="V166" s="41"/>
      <c r="W166" s="43" t="str">
        <f>IF(B165&lt;'Умови та класичний графік'!$J$14,XIRR($G$34:G166,$C$34:C166,0),"")</f>
        <v/>
      </c>
      <c r="X166" s="42"/>
      <c r="Y166" s="35"/>
    </row>
    <row r="167" spans="2:25" x14ac:dyDescent="0.2">
      <c r="B167" s="25">
        <v>133</v>
      </c>
      <c r="C167" s="36" t="str">
        <f>IF(B166&lt;'Умови та класичний графік'!$J$14,EDATE(C166,1),"")</f>
        <v/>
      </c>
      <c r="D167" s="36" t="str">
        <f>IF(B166&lt;'Умови та класичний графік'!$J$14,C166,"")</f>
        <v/>
      </c>
      <c r="E167" s="26" t="str">
        <f>IF(B166&lt;'Умови та класичний графік'!$J$14,C167-1,"")</f>
        <v/>
      </c>
      <c r="F167" s="37" t="str">
        <f>IF(B166&lt;'Умови та класичний графік'!$J$14,E167-D167+1,"")</f>
        <v/>
      </c>
      <c r="G167" s="105" t="str">
        <f>IF(B166&lt;'Умови та класичний графік'!$J$14,-(SUM(J167:L167)),"")</f>
        <v/>
      </c>
      <c r="H167" s="105"/>
      <c r="I167" s="32" t="str">
        <f>IF(B166&lt;'Умови та класичний графік'!$J$14,I166+J167,"")</f>
        <v/>
      </c>
      <c r="J167" s="32" t="str">
        <f>IF(B166&lt;'Умови та класичний графік'!$J$14,PPMT($J$20/12,B167,$J$12,$J$11,0,0),"")</f>
        <v/>
      </c>
      <c r="K167" s="32" t="str">
        <f>IF(B166&lt;'Умови та класичний графік'!$J$14,IPMT($J$20/12,B167,$J$12,$J$11,0,0),"")</f>
        <v/>
      </c>
      <c r="L167" s="30" t="str">
        <f>IF(B166&lt;'Умови та класичний графік'!$J$14,-(SUM(M167:V167)),"")</f>
        <v/>
      </c>
      <c r="M167" s="38"/>
      <c r="N167" s="39"/>
      <c r="O167" s="39"/>
      <c r="P167" s="32"/>
      <c r="Q167" s="40"/>
      <c r="R167" s="40"/>
      <c r="S167" s="41"/>
      <c r="T167" s="41"/>
      <c r="U167" s="41"/>
      <c r="V167" s="41"/>
      <c r="W167" s="43" t="str">
        <f>IF(B166&lt;'Умови та класичний графік'!$J$14,XIRR($G$34:G167,$C$34:C167,0),"")</f>
        <v/>
      </c>
      <c r="X167" s="42"/>
      <c r="Y167" s="35"/>
    </row>
    <row r="168" spans="2:25" x14ac:dyDescent="0.2">
      <c r="B168" s="25">
        <v>134</v>
      </c>
      <c r="C168" s="36" t="str">
        <f>IF(B167&lt;'Умови та класичний графік'!$J$14,EDATE(C167,1),"")</f>
        <v/>
      </c>
      <c r="D168" s="36" t="str">
        <f>IF(B167&lt;'Умови та класичний графік'!$J$14,C167,"")</f>
        <v/>
      </c>
      <c r="E168" s="26" t="str">
        <f>IF(B167&lt;'Умови та класичний графік'!$J$14,C168-1,"")</f>
        <v/>
      </c>
      <c r="F168" s="37" t="str">
        <f>IF(B167&lt;'Умови та класичний графік'!$J$14,E168-D168+1,"")</f>
        <v/>
      </c>
      <c r="G168" s="105" t="str">
        <f>IF(B167&lt;'Умови та класичний графік'!$J$14,-(SUM(J168:L168)),"")</f>
        <v/>
      </c>
      <c r="H168" s="105"/>
      <c r="I168" s="32" t="str">
        <f>IF(B167&lt;'Умови та класичний графік'!$J$14,I167+J168,"")</f>
        <v/>
      </c>
      <c r="J168" s="32" t="str">
        <f>IF(B167&lt;'Умови та класичний графік'!$J$14,PPMT($J$20/12,B168,$J$12,$J$11,0,0),"")</f>
        <v/>
      </c>
      <c r="K168" s="32" t="str">
        <f>IF(B167&lt;'Умови та класичний графік'!$J$14,IPMT($J$20/12,B168,$J$12,$J$11,0,0),"")</f>
        <v/>
      </c>
      <c r="L168" s="30" t="str">
        <f>IF(B167&lt;'Умови та класичний графік'!$J$14,-(SUM(M168:V168)),"")</f>
        <v/>
      </c>
      <c r="M168" s="38"/>
      <c r="N168" s="39"/>
      <c r="O168" s="39"/>
      <c r="P168" s="32"/>
      <c r="Q168" s="40"/>
      <c r="R168" s="40"/>
      <c r="S168" s="41"/>
      <c r="T168" s="41"/>
      <c r="U168" s="41"/>
      <c r="V168" s="41"/>
      <c r="W168" s="43" t="str">
        <f>IF(B167&lt;'Умови та класичний графік'!$J$14,XIRR($G$34:G168,$C$34:C168,0),"")</f>
        <v/>
      </c>
      <c r="X168" s="42"/>
      <c r="Y168" s="35"/>
    </row>
    <row r="169" spans="2:25" x14ac:dyDescent="0.2">
      <c r="B169" s="25">
        <v>135</v>
      </c>
      <c r="C169" s="36" t="str">
        <f>IF(B168&lt;'Умови та класичний графік'!$J$14,EDATE(C168,1),"")</f>
        <v/>
      </c>
      <c r="D169" s="36" t="str">
        <f>IF(B168&lt;'Умови та класичний графік'!$J$14,C168,"")</f>
        <v/>
      </c>
      <c r="E169" s="26" t="str">
        <f>IF(B168&lt;'Умови та класичний графік'!$J$14,C169-1,"")</f>
        <v/>
      </c>
      <c r="F169" s="37" t="str">
        <f>IF(B168&lt;'Умови та класичний графік'!$J$14,E169-D169+1,"")</f>
        <v/>
      </c>
      <c r="G169" s="105" t="str">
        <f>IF(B168&lt;'Умови та класичний графік'!$J$14,-(SUM(J169:L169)),"")</f>
        <v/>
      </c>
      <c r="H169" s="105"/>
      <c r="I169" s="32" t="str">
        <f>IF(B168&lt;'Умови та класичний графік'!$J$14,I168+J169,"")</f>
        <v/>
      </c>
      <c r="J169" s="32" t="str">
        <f>IF(B168&lt;'Умови та класичний графік'!$J$14,PPMT($J$20/12,B169,$J$12,$J$11,0,0),"")</f>
        <v/>
      </c>
      <c r="K169" s="32" t="str">
        <f>IF(B168&lt;'Умови та класичний графік'!$J$14,IPMT($J$20/12,B169,$J$12,$J$11,0,0),"")</f>
        <v/>
      </c>
      <c r="L169" s="30" t="str">
        <f>IF(B168&lt;'Умови та класичний графік'!$J$14,-(SUM(M169:V169)),"")</f>
        <v/>
      </c>
      <c r="M169" s="38"/>
      <c r="N169" s="39"/>
      <c r="O169" s="39"/>
      <c r="P169" s="32"/>
      <c r="Q169" s="40"/>
      <c r="R169" s="40"/>
      <c r="S169" s="41"/>
      <c r="T169" s="41"/>
      <c r="U169" s="41"/>
      <c r="V169" s="41"/>
      <c r="W169" s="43" t="str">
        <f>IF(B168&lt;'Умови та класичний графік'!$J$14,XIRR($G$34:G169,$C$34:C169,0),"")</f>
        <v/>
      </c>
      <c r="X169" s="42"/>
      <c r="Y169" s="35"/>
    </row>
    <row r="170" spans="2:25" x14ac:dyDescent="0.2">
      <c r="B170" s="25">
        <v>136</v>
      </c>
      <c r="C170" s="36" t="str">
        <f>IF(B169&lt;'Умови та класичний графік'!$J$14,EDATE(C169,1),"")</f>
        <v/>
      </c>
      <c r="D170" s="36" t="str">
        <f>IF(B169&lt;'Умови та класичний графік'!$J$14,C169,"")</f>
        <v/>
      </c>
      <c r="E170" s="26" t="str">
        <f>IF(B169&lt;'Умови та класичний графік'!$J$14,C170-1,"")</f>
        <v/>
      </c>
      <c r="F170" s="37" t="str">
        <f>IF(B169&lt;'Умови та класичний графік'!$J$14,E170-D170+1,"")</f>
        <v/>
      </c>
      <c r="G170" s="105" t="str">
        <f>IF(B169&lt;'Умови та класичний графік'!$J$14,-(SUM(J170:L170)),"")</f>
        <v/>
      </c>
      <c r="H170" s="105"/>
      <c r="I170" s="32" t="str">
        <f>IF(B169&lt;'Умови та класичний графік'!$J$14,I169+J170,"")</f>
        <v/>
      </c>
      <c r="J170" s="32" t="str">
        <f>IF(B169&lt;'Умови та класичний графік'!$J$14,PPMT($J$20/12,B170,$J$12,$J$11,0,0),"")</f>
        <v/>
      </c>
      <c r="K170" s="32" t="str">
        <f>IF(B169&lt;'Умови та класичний графік'!$J$14,IPMT($J$20/12,B170,$J$12,$J$11,0,0),"")</f>
        <v/>
      </c>
      <c r="L170" s="30" t="str">
        <f>IF(B169&lt;'Умови та класичний графік'!$J$14,-(SUM(M170:V170)),"")</f>
        <v/>
      </c>
      <c r="M170" s="38"/>
      <c r="N170" s="39"/>
      <c r="O170" s="39"/>
      <c r="P170" s="32"/>
      <c r="Q170" s="40"/>
      <c r="R170" s="40"/>
      <c r="S170" s="41"/>
      <c r="T170" s="41"/>
      <c r="U170" s="41"/>
      <c r="V170" s="41"/>
      <c r="W170" s="43" t="str">
        <f>IF(B169&lt;'Умови та класичний графік'!$J$14,XIRR($G$34:G170,$C$34:C170,0),"")</f>
        <v/>
      </c>
      <c r="X170" s="42"/>
      <c r="Y170" s="35"/>
    </row>
    <row r="171" spans="2:25" x14ac:dyDescent="0.2">
      <c r="B171" s="25">
        <v>137</v>
      </c>
      <c r="C171" s="36" t="str">
        <f>IF(B170&lt;'Умови та класичний графік'!$J$14,EDATE(C170,1),"")</f>
        <v/>
      </c>
      <c r="D171" s="36" t="str">
        <f>IF(B170&lt;'Умови та класичний графік'!$J$14,C170,"")</f>
        <v/>
      </c>
      <c r="E171" s="26" t="str">
        <f>IF(B170&lt;'Умови та класичний графік'!$J$14,C171-1,"")</f>
        <v/>
      </c>
      <c r="F171" s="37" t="str">
        <f>IF(B170&lt;'Умови та класичний графік'!$J$14,E171-D171+1,"")</f>
        <v/>
      </c>
      <c r="G171" s="105" t="str">
        <f>IF(B170&lt;'Умови та класичний графік'!$J$14,-(SUM(J171:L171)),"")</f>
        <v/>
      </c>
      <c r="H171" s="105"/>
      <c r="I171" s="32" t="str">
        <f>IF(B170&lt;'Умови та класичний графік'!$J$14,I170+J171,"")</f>
        <v/>
      </c>
      <c r="J171" s="32" t="str">
        <f>IF(B170&lt;'Умови та класичний графік'!$J$14,PPMT($J$20/12,B171,$J$12,$J$11,0,0),"")</f>
        <v/>
      </c>
      <c r="K171" s="32" t="str">
        <f>IF(B170&lt;'Умови та класичний графік'!$J$14,IPMT($J$20/12,B171,$J$12,$J$11,0,0),"")</f>
        <v/>
      </c>
      <c r="L171" s="30" t="str">
        <f>IF(B170&lt;'Умови та класичний графік'!$J$14,-(SUM(M171:V171)),"")</f>
        <v/>
      </c>
      <c r="M171" s="38"/>
      <c r="N171" s="39"/>
      <c r="O171" s="39"/>
      <c r="P171" s="32"/>
      <c r="Q171" s="40"/>
      <c r="R171" s="40"/>
      <c r="S171" s="41"/>
      <c r="T171" s="41"/>
      <c r="U171" s="41"/>
      <c r="V171" s="41"/>
      <c r="W171" s="43" t="str">
        <f>IF(B170&lt;'Умови та класичний графік'!$J$14,XIRR($G$34:G171,$C$34:C171,0),"")</f>
        <v/>
      </c>
      <c r="X171" s="42"/>
      <c r="Y171" s="35"/>
    </row>
    <row r="172" spans="2:25" x14ac:dyDescent="0.2">
      <c r="B172" s="25">
        <v>138</v>
      </c>
      <c r="C172" s="36" t="str">
        <f>IF(B171&lt;'Умови та класичний графік'!$J$14,EDATE(C171,1),"")</f>
        <v/>
      </c>
      <c r="D172" s="36" t="str">
        <f>IF(B171&lt;'Умови та класичний графік'!$J$14,C171,"")</f>
        <v/>
      </c>
      <c r="E172" s="26" t="str">
        <f>IF(B171&lt;'Умови та класичний графік'!$J$14,C172-1,"")</f>
        <v/>
      </c>
      <c r="F172" s="37" t="str">
        <f>IF(B171&lt;'Умови та класичний графік'!$J$14,E172-D172+1,"")</f>
        <v/>
      </c>
      <c r="G172" s="105" t="str">
        <f>IF(B171&lt;'Умови та класичний графік'!$J$14,-(SUM(J172:L172)),"")</f>
        <v/>
      </c>
      <c r="H172" s="105"/>
      <c r="I172" s="32" t="str">
        <f>IF(B171&lt;'Умови та класичний графік'!$J$14,I171+J172,"")</f>
        <v/>
      </c>
      <c r="J172" s="32" t="str">
        <f>IF(B171&lt;'Умови та класичний графік'!$J$14,PPMT($J$20/12,B172,$J$12,$J$11,0,0),"")</f>
        <v/>
      </c>
      <c r="K172" s="32" t="str">
        <f>IF(B171&lt;'Умови та класичний графік'!$J$14,IPMT($J$20/12,B172,$J$12,$J$11,0,0),"")</f>
        <v/>
      </c>
      <c r="L172" s="30" t="str">
        <f>IF(B171&lt;'Умови та класичний графік'!$J$14,-(SUM(M172:V172)),"")</f>
        <v/>
      </c>
      <c r="M172" s="38"/>
      <c r="N172" s="39"/>
      <c r="O172" s="39"/>
      <c r="P172" s="32"/>
      <c r="Q172" s="40"/>
      <c r="R172" s="40"/>
      <c r="S172" s="41"/>
      <c r="T172" s="41"/>
      <c r="U172" s="41"/>
      <c r="V172" s="41"/>
      <c r="W172" s="43" t="str">
        <f>IF(B171&lt;'Умови та класичний графік'!$J$14,XIRR($G$34:G172,$C$34:C172,0),"")</f>
        <v/>
      </c>
      <c r="X172" s="42"/>
      <c r="Y172" s="35"/>
    </row>
    <row r="173" spans="2:25" x14ac:dyDescent="0.2">
      <c r="B173" s="25">
        <v>139</v>
      </c>
      <c r="C173" s="36" t="str">
        <f>IF(B172&lt;'Умови та класичний графік'!$J$14,EDATE(C172,1),"")</f>
        <v/>
      </c>
      <c r="D173" s="36" t="str">
        <f>IF(B172&lt;'Умови та класичний графік'!$J$14,C172,"")</f>
        <v/>
      </c>
      <c r="E173" s="26" t="str">
        <f>IF(B172&lt;'Умови та класичний графік'!$J$14,C173-1,"")</f>
        <v/>
      </c>
      <c r="F173" s="37" t="str">
        <f>IF(B172&lt;'Умови та класичний графік'!$J$14,E173-D173+1,"")</f>
        <v/>
      </c>
      <c r="G173" s="105" t="str">
        <f>IF(B172&lt;'Умови та класичний графік'!$J$14,-(SUM(J173:L173)),"")</f>
        <v/>
      </c>
      <c r="H173" s="105"/>
      <c r="I173" s="32" t="str">
        <f>IF(B172&lt;'Умови та класичний графік'!$J$14,I172+J173,"")</f>
        <v/>
      </c>
      <c r="J173" s="32" t="str">
        <f>IF(B172&lt;'Умови та класичний графік'!$J$14,PPMT($J$20/12,B173,$J$12,$J$11,0,0),"")</f>
        <v/>
      </c>
      <c r="K173" s="32" t="str">
        <f>IF(B172&lt;'Умови та класичний графік'!$J$14,IPMT($J$20/12,B173,$J$12,$J$11,0,0),"")</f>
        <v/>
      </c>
      <c r="L173" s="30" t="str">
        <f>IF(B172&lt;'Умови та класичний графік'!$J$14,-(SUM(M173:V173)),"")</f>
        <v/>
      </c>
      <c r="M173" s="38"/>
      <c r="N173" s="39"/>
      <c r="O173" s="39"/>
      <c r="P173" s="32"/>
      <c r="Q173" s="40"/>
      <c r="R173" s="40"/>
      <c r="S173" s="41"/>
      <c r="T173" s="41"/>
      <c r="U173" s="41"/>
      <c r="V173" s="41"/>
      <c r="W173" s="43" t="str">
        <f>IF(B172&lt;'Умови та класичний графік'!$J$14,XIRR($G$34:G173,$C$34:C173,0),"")</f>
        <v/>
      </c>
      <c r="X173" s="42"/>
      <c r="Y173" s="35"/>
    </row>
    <row r="174" spans="2:25" x14ac:dyDescent="0.2">
      <c r="B174" s="25">
        <v>140</v>
      </c>
      <c r="C174" s="36" t="str">
        <f>IF(B173&lt;'Умови та класичний графік'!$J$14,EDATE(C173,1),"")</f>
        <v/>
      </c>
      <c r="D174" s="36" t="str">
        <f>IF(B173&lt;'Умови та класичний графік'!$J$14,C173,"")</f>
        <v/>
      </c>
      <c r="E174" s="26" t="str">
        <f>IF(B173&lt;'Умови та класичний графік'!$J$14,C174-1,"")</f>
        <v/>
      </c>
      <c r="F174" s="37" t="str">
        <f>IF(B173&lt;'Умови та класичний графік'!$J$14,E174-D174+1,"")</f>
        <v/>
      </c>
      <c r="G174" s="105" t="str">
        <f>IF(B173&lt;'Умови та класичний графік'!$J$14,-(SUM(J174:L174)),"")</f>
        <v/>
      </c>
      <c r="H174" s="105"/>
      <c r="I174" s="32" t="str">
        <f>IF(B173&lt;'Умови та класичний графік'!$J$14,I173+J174,"")</f>
        <v/>
      </c>
      <c r="J174" s="32" t="str">
        <f>IF(B173&lt;'Умови та класичний графік'!$J$14,PPMT($J$20/12,B174,$J$12,$J$11,0,0),"")</f>
        <v/>
      </c>
      <c r="K174" s="32" t="str">
        <f>IF(B173&lt;'Умови та класичний графік'!$J$14,IPMT($J$20/12,B174,$J$12,$J$11,0,0),"")</f>
        <v/>
      </c>
      <c r="L174" s="30" t="str">
        <f>IF(B173&lt;'Умови та класичний графік'!$J$14,-(SUM(M174:V174)),"")</f>
        <v/>
      </c>
      <c r="M174" s="38"/>
      <c r="N174" s="39"/>
      <c r="O174" s="39"/>
      <c r="P174" s="32"/>
      <c r="Q174" s="40"/>
      <c r="R174" s="40"/>
      <c r="S174" s="41"/>
      <c r="T174" s="41"/>
      <c r="U174" s="41"/>
      <c r="V174" s="41"/>
      <c r="W174" s="43" t="str">
        <f>IF(B173&lt;'Умови та класичний графік'!$J$14,XIRR($G$34:G174,$C$34:C174,0),"")</f>
        <v/>
      </c>
      <c r="X174" s="42"/>
      <c r="Y174" s="35"/>
    </row>
    <row r="175" spans="2:25" x14ac:dyDescent="0.2">
      <c r="B175" s="25">
        <v>141</v>
      </c>
      <c r="C175" s="36" t="str">
        <f>IF(B174&lt;'Умови та класичний графік'!$J$14,EDATE(C174,1),"")</f>
        <v/>
      </c>
      <c r="D175" s="36" t="str">
        <f>IF(B174&lt;'Умови та класичний графік'!$J$14,C174,"")</f>
        <v/>
      </c>
      <c r="E175" s="26" t="str">
        <f>IF(B174&lt;'Умови та класичний графік'!$J$14,C175-1,"")</f>
        <v/>
      </c>
      <c r="F175" s="37" t="str">
        <f>IF(B174&lt;'Умови та класичний графік'!$J$14,E175-D175+1,"")</f>
        <v/>
      </c>
      <c r="G175" s="105" t="str">
        <f>IF(B174&lt;'Умови та класичний графік'!$J$14,-(SUM(J175:L175)),"")</f>
        <v/>
      </c>
      <c r="H175" s="105"/>
      <c r="I175" s="32" t="str">
        <f>IF(B174&lt;'Умови та класичний графік'!$J$14,I174+J175,"")</f>
        <v/>
      </c>
      <c r="J175" s="32" t="str">
        <f>IF(B174&lt;'Умови та класичний графік'!$J$14,PPMT($J$20/12,B175,$J$12,$J$11,0,0),"")</f>
        <v/>
      </c>
      <c r="K175" s="32" t="str">
        <f>IF(B174&lt;'Умови та класичний графік'!$J$14,IPMT($J$20/12,B175,$J$12,$J$11,0,0),"")</f>
        <v/>
      </c>
      <c r="L175" s="30" t="str">
        <f>IF(B174&lt;'Умови та класичний графік'!$J$14,-(SUM(M175:V175)),"")</f>
        <v/>
      </c>
      <c r="M175" s="38"/>
      <c r="N175" s="39"/>
      <c r="O175" s="39"/>
      <c r="P175" s="32"/>
      <c r="Q175" s="40"/>
      <c r="R175" s="40"/>
      <c r="S175" s="41"/>
      <c r="T175" s="41"/>
      <c r="U175" s="41"/>
      <c r="V175" s="41"/>
      <c r="W175" s="43" t="str">
        <f>IF(B174&lt;'Умови та класичний графік'!$J$14,XIRR($G$34:G175,$C$34:C175,0),"")</f>
        <v/>
      </c>
      <c r="X175" s="42"/>
      <c r="Y175" s="35"/>
    </row>
    <row r="176" spans="2:25" x14ac:dyDescent="0.2">
      <c r="B176" s="25">
        <v>142</v>
      </c>
      <c r="C176" s="36" t="str">
        <f>IF(B175&lt;'Умови та класичний графік'!$J$14,EDATE(C175,1),"")</f>
        <v/>
      </c>
      <c r="D176" s="36" t="str">
        <f>IF(B175&lt;'Умови та класичний графік'!$J$14,C175,"")</f>
        <v/>
      </c>
      <c r="E176" s="26" t="str">
        <f>IF(B175&lt;'Умови та класичний графік'!$J$14,C176-1,"")</f>
        <v/>
      </c>
      <c r="F176" s="37" t="str">
        <f>IF(B175&lt;'Умови та класичний графік'!$J$14,E176-D176+1,"")</f>
        <v/>
      </c>
      <c r="G176" s="105" t="str">
        <f>IF(B175&lt;'Умови та класичний графік'!$J$14,-(SUM(J176:L176)),"")</f>
        <v/>
      </c>
      <c r="H176" s="105"/>
      <c r="I176" s="32" t="str">
        <f>IF(B175&lt;'Умови та класичний графік'!$J$14,I175+J176,"")</f>
        <v/>
      </c>
      <c r="J176" s="32" t="str">
        <f>IF(B175&lt;'Умови та класичний графік'!$J$14,PPMT($J$20/12,B176,$J$12,$J$11,0,0),"")</f>
        <v/>
      </c>
      <c r="K176" s="32" t="str">
        <f>IF(B175&lt;'Умови та класичний графік'!$J$14,IPMT($J$20/12,B176,$J$12,$J$11,0,0),"")</f>
        <v/>
      </c>
      <c r="L176" s="30" t="str">
        <f>IF(B175&lt;'Умови та класичний графік'!$J$14,-(SUM(M176:V176)),"")</f>
        <v/>
      </c>
      <c r="M176" s="38"/>
      <c r="N176" s="39"/>
      <c r="O176" s="39"/>
      <c r="P176" s="32"/>
      <c r="Q176" s="40"/>
      <c r="R176" s="40"/>
      <c r="S176" s="41"/>
      <c r="T176" s="41"/>
      <c r="U176" s="41"/>
      <c r="V176" s="41"/>
      <c r="W176" s="43" t="str">
        <f>IF(B175&lt;'Умови та класичний графік'!$J$14,XIRR($G$34:G176,$C$34:C176,0),"")</f>
        <v/>
      </c>
      <c r="X176" s="42"/>
      <c r="Y176" s="35"/>
    </row>
    <row r="177" spans="2:25" x14ac:dyDescent="0.2">
      <c r="B177" s="25">
        <v>143</v>
      </c>
      <c r="C177" s="36" t="str">
        <f>IF(B176&lt;'Умови та класичний графік'!$J$14,EDATE(C176,1),"")</f>
        <v/>
      </c>
      <c r="D177" s="36" t="str">
        <f>IF(B176&lt;'Умови та класичний графік'!$J$14,C176,"")</f>
        <v/>
      </c>
      <c r="E177" s="26" t="str">
        <f>IF(B176&lt;'Умови та класичний графік'!$J$14,C177-1,"")</f>
        <v/>
      </c>
      <c r="F177" s="37" t="str">
        <f>IF(B176&lt;'Умови та класичний графік'!$J$14,E177-D177+1,"")</f>
        <v/>
      </c>
      <c r="G177" s="105" t="str">
        <f>IF(B176&lt;'Умови та класичний графік'!$J$14,-(SUM(J177:L177)),"")</f>
        <v/>
      </c>
      <c r="H177" s="105"/>
      <c r="I177" s="32" t="str">
        <f>IF(B176&lt;'Умови та класичний графік'!$J$14,I176+J177,"")</f>
        <v/>
      </c>
      <c r="J177" s="32" t="str">
        <f>IF(B176&lt;'Умови та класичний графік'!$J$14,PPMT($J$20/12,B177,$J$12,$J$11,0,0),"")</f>
        <v/>
      </c>
      <c r="K177" s="32" t="str">
        <f>IF(B176&lt;'Умови та класичний графік'!$J$14,IPMT($J$20/12,B177,$J$12,$J$11,0,0),"")</f>
        <v/>
      </c>
      <c r="L177" s="30" t="str">
        <f>IF(B176&lt;'Умови та класичний графік'!$J$14,-(SUM(M177:V177)),"")</f>
        <v/>
      </c>
      <c r="M177" s="38"/>
      <c r="N177" s="39"/>
      <c r="O177" s="39"/>
      <c r="P177" s="32"/>
      <c r="Q177" s="40"/>
      <c r="R177" s="40"/>
      <c r="S177" s="41"/>
      <c r="T177" s="41"/>
      <c r="U177" s="41"/>
      <c r="V177" s="41"/>
      <c r="W177" s="43" t="str">
        <f>IF(B176&lt;'Умови та класичний графік'!$J$14,XIRR($G$34:G177,$C$34:C177,0),"")</f>
        <v/>
      </c>
      <c r="X177" s="42"/>
      <c r="Y177" s="35"/>
    </row>
    <row r="178" spans="2:25" x14ac:dyDescent="0.2">
      <c r="B178" s="25">
        <v>144</v>
      </c>
      <c r="C178" s="36" t="str">
        <f>IF(B177&lt;'Умови та класичний графік'!$J$14,EDATE(C177,1),"")</f>
        <v/>
      </c>
      <c r="D178" s="36" t="str">
        <f>IF(B177&lt;'Умови та класичний графік'!$J$14,C177,"")</f>
        <v/>
      </c>
      <c r="E178" s="26" t="str">
        <f>IF(B177&lt;'Умови та класичний графік'!$J$14,C178-1,"")</f>
        <v/>
      </c>
      <c r="F178" s="37" t="str">
        <f>IF(B177&lt;'Умови та класичний графік'!$J$14,E178-D178+1,"")</f>
        <v/>
      </c>
      <c r="G178" s="105" t="str">
        <f>IF(B177&lt;'Умови та класичний графік'!$J$14,-(SUM(J178:L178)),"")</f>
        <v/>
      </c>
      <c r="H178" s="105"/>
      <c r="I178" s="32" t="str">
        <f>IF(B177&lt;'Умови та класичний графік'!$J$14,I177+J178,"")</f>
        <v/>
      </c>
      <c r="J178" s="32" t="str">
        <f>IF(B177&lt;'Умови та класичний графік'!$J$14,PPMT($J$20/12,B178,$J$12,$J$11,0,0),"")</f>
        <v/>
      </c>
      <c r="K178" s="32" t="str">
        <f>IF(B177&lt;'Умови та класичний графік'!$J$14,IPMT($J$20/12,B178,$J$12,$J$11,0,0),"")</f>
        <v/>
      </c>
      <c r="L178" s="30" t="str">
        <f>IF(B177&lt;'Умови та класичний графік'!$J$14,-(SUM(M178:V178)),"")</f>
        <v/>
      </c>
      <c r="M178" s="38"/>
      <c r="N178" s="39"/>
      <c r="O178" s="39"/>
      <c r="P178" s="32"/>
      <c r="Q178" s="40"/>
      <c r="R178" s="40"/>
      <c r="S178" s="41"/>
      <c r="T178" s="41"/>
      <c r="U178" s="33" t="str">
        <f>IF(B177&lt;'Умови та класичний графік'!$J$14,('Умови та класичний графік'!$J$15*$N$18)+(I178*$N$19),"")</f>
        <v/>
      </c>
      <c r="V178" s="41"/>
      <c r="W178" s="43" t="str">
        <f>IF(B177&lt;'Умови та класичний графік'!$J$14,XIRR($G$34:G178,$C$34:C178,0),"")</f>
        <v/>
      </c>
      <c r="X178" s="42"/>
      <c r="Y178" s="35"/>
    </row>
    <row r="179" spans="2:25" x14ac:dyDescent="0.2">
      <c r="B179" s="25">
        <v>145</v>
      </c>
      <c r="C179" s="36" t="str">
        <f>IF(B178&lt;'Умови та класичний графік'!$J$14,EDATE(C178,1),"")</f>
        <v/>
      </c>
      <c r="D179" s="36" t="str">
        <f>IF(B178&lt;'Умови та класичний графік'!$J$14,C178,"")</f>
        <v/>
      </c>
      <c r="E179" s="26" t="str">
        <f>IF(B178&lt;'Умови та класичний графік'!$J$14,C179-1,"")</f>
        <v/>
      </c>
      <c r="F179" s="37" t="str">
        <f>IF(B178&lt;'Умови та класичний графік'!$J$14,E179-D179+1,"")</f>
        <v/>
      </c>
      <c r="G179" s="105" t="str">
        <f>IF(B178&lt;'Умови та класичний графік'!$J$14,-(SUM(J179:L179)),"")</f>
        <v/>
      </c>
      <c r="H179" s="105"/>
      <c r="I179" s="32" t="str">
        <f>IF(B178&lt;'Умови та класичний графік'!$J$14,I178+J179,"")</f>
        <v/>
      </c>
      <c r="J179" s="32" t="str">
        <f>IF(B178&lt;'Умови та класичний графік'!$J$14,PPMT($J$20/12,B179,$J$12,$J$11,0,0),"")</f>
        <v/>
      </c>
      <c r="K179" s="32" t="str">
        <f>IF(B178&lt;'Умови та класичний графік'!$J$14,IPMT($J$20/12,B179,$J$12,$J$11,0,0),"")</f>
        <v/>
      </c>
      <c r="L179" s="30" t="str">
        <f>IF(B178&lt;'Умови та класичний графік'!$J$14,-(SUM(M179:V179)),"")</f>
        <v/>
      </c>
      <c r="M179" s="38"/>
      <c r="N179" s="39"/>
      <c r="O179" s="39"/>
      <c r="P179" s="32"/>
      <c r="Q179" s="40"/>
      <c r="R179" s="40"/>
      <c r="S179" s="41"/>
      <c r="T179" s="41"/>
      <c r="U179" s="41"/>
      <c r="V179" s="41"/>
      <c r="W179" s="43" t="str">
        <f>IF(B178&lt;'Умови та класичний графік'!$J$14,XIRR($G$34:G179,$C$34:C179,0),"")</f>
        <v/>
      </c>
      <c r="X179" s="42"/>
      <c r="Y179" s="35"/>
    </row>
    <row r="180" spans="2:25" x14ac:dyDescent="0.2">
      <c r="B180" s="25">
        <v>146</v>
      </c>
      <c r="C180" s="36" t="str">
        <f>IF(B179&lt;'Умови та класичний графік'!$J$14,EDATE(C179,1),"")</f>
        <v/>
      </c>
      <c r="D180" s="36" t="str">
        <f>IF(B179&lt;'Умови та класичний графік'!$J$14,C179,"")</f>
        <v/>
      </c>
      <c r="E180" s="26" t="str">
        <f>IF(B179&lt;'Умови та класичний графік'!$J$14,C180-1,"")</f>
        <v/>
      </c>
      <c r="F180" s="37" t="str">
        <f>IF(B179&lt;'Умови та класичний графік'!$J$14,E180-D180+1,"")</f>
        <v/>
      </c>
      <c r="G180" s="105" t="str">
        <f>IF(B179&lt;'Умови та класичний графік'!$J$14,-(SUM(J180:L180)),"")</f>
        <v/>
      </c>
      <c r="H180" s="105"/>
      <c r="I180" s="32" t="str">
        <f>IF(B179&lt;'Умови та класичний графік'!$J$14,I179+J180,"")</f>
        <v/>
      </c>
      <c r="J180" s="32" t="str">
        <f>IF(B179&lt;'Умови та класичний графік'!$J$14,PPMT($J$20/12,B180,$J$12,$J$11,0,0),"")</f>
        <v/>
      </c>
      <c r="K180" s="32" t="str">
        <f>IF(B179&lt;'Умови та класичний графік'!$J$14,IPMT($J$20/12,B180,$J$12,$J$11,0,0),"")</f>
        <v/>
      </c>
      <c r="L180" s="30" t="str">
        <f>IF(B179&lt;'Умови та класичний графік'!$J$14,-(SUM(M180:V180)),"")</f>
        <v/>
      </c>
      <c r="M180" s="38"/>
      <c r="N180" s="39"/>
      <c r="O180" s="39"/>
      <c r="P180" s="32"/>
      <c r="Q180" s="40"/>
      <c r="R180" s="40"/>
      <c r="S180" s="41"/>
      <c r="T180" s="41"/>
      <c r="U180" s="41"/>
      <c r="V180" s="41"/>
      <c r="W180" s="43" t="str">
        <f>IF(B179&lt;'Умови та класичний графік'!$J$14,XIRR($G$34:G180,$C$34:C180,0),"")</f>
        <v/>
      </c>
      <c r="X180" s="42"/>
      <c r="Y180" s="35"/>
    </row>
    <row r="181" spans="2:25" x14ac:dyDescent="0.2">
      <c r="B181" s="25">
        <v>147</v>
      </c>
      <c r="C181" s="36" t="str">
        <f>IF(B180&lt;'Умови та класичний графік'!$J$14,EDATE(C180,1),"")</f>
        <v/>
      </c>
      <c r="D181" s="36" t="str">
        <f>IF(B180&lt;'Умови та класичний графік'!$J$14,C180,"")</f>
        <v/>
      </c>
      <c r="E181" s="26" t="str">
        <f>IF(B180&lt;'Умови та класичний графік'!$J$14,C181-1,"")</f>
        <v/>
      </c>
      <c r="F181" s="37" t="str">
        <f>IF(B180&lt;'Умови та класичний графік'!$J$14,E181-D181+1,"")</f>
        <v/>
      </c>
      <c r="G181" s="105" t="str">
        <f>IF(B180&lt;'Умови та класичний графік'!$J$14,-(SUM(J181:L181)),"")</f>
        <v/>
      </c>
      <c r="H181" s="105"/>
      <c r="I181" s="32" t="str">
        <f>IF(B180&lt;'Умови та класичний графік'!$J$14,I180+J181,"")</f>
        <v/>
      </c>
      <c r="J181" s="32" t="str">
        <f>IF(B180&lt;'Умови та класичний графік'!$J$14,PPMT($J$20/12,B181,$J$12,$J$11,0,0),"")</f>
        <v/>
      </c>
      <c r="K181" s="32" t="str">
        <f>IF(B180&lt;'Умови та класичний графік'!$J$14,IPMT($J$20/12,B181,$J$12,$J$11,0,0),"")</f>
        <v/>
      </c>
      <c r="L181" s="30" t="str">
        <f>IF(B180&lt;'Умови та класичний графік'!$J$14,-(SUM(M181:V181)),"")</f>
        <v/>
      </c>
      <c r="M181" s="38"/>
      <c r="N181" s="39"/>
      <c r="O181" s="39"/>
      <c r="P181" s="32"/>
      <c r="Q181" s="40"/>
      <c r="R181" s="40"/>
      <c r="S181" s="41"/>
      <c r="T181" s="41"/>
      <c r="U181" s="41"/>
      <c r="V181" s="41"/>
      <c r="W181" s="43" t="str">
        <f>IF(B180&lt;'Умови та класичний графік'!$J$14,XIRR($G$34:G181,$C$34:C181,0),"")</f>
        <v/>
      </c>
      <c r="X181" s="42"/>
      <c r="Y181" s="35"/>
    </row>
    <row r="182" spans="2:25" x14ac:dyDescent="0.2">
      <c r="B182" s="25">
        <v>148</v>
      </c>
      <c r="C182" s="36" t="str">
        <f>IF(B181&lt;'Умови та класичний графік'!$J$14,EDATE(C181,1),"")</f>
        <v/>
      </c>
      <c r="D182" s="36" t="str">
        <f>IF(B181&lt;'Умови та класичний графік'!$J$14,C181,"")</f>
        <v/>
      </c>
      <c r="E182" s="26" t="str">
        <f>IF(B181&lt;'Умови та класичний графік'!$J$14,C182-1,"")</f>
        <v/>
      </c>
      <c r="F182" s="37" t="str">
        <f>IF(B181&lt;'Умови та класичний графік'!$J$14,E182-D182+1,"")</f>
        <v/>
      </c>
      <c r="G182" s="105" t="str">
        <f>IF(B181&lt;'Умови та класичний графік'!$J$14,-(SUM(J182:L182)),"")</f>
        <v/>
      </c>
      <c r="H182" s="105"/>
      <c r="I182" s="32" t="str">
        <f>IF(B181&lt;'Умови та класичний графік'!$J$14,I181+J182,"")</f>
        <v/>
      </c>
      <c r="J182" s="32" t="str">
        <f>IF(B181&lt;'Умови та класичний графік'!$J$14,PPMT($J$20/12,B182,$J$12,$J$11,0,0),"")</f>
        <v/>
      </c>
      <c r="K182" s="32" t="str">
        <f>IF(B181&lt;'Умови та класичний графік'!$J$14,IPMT($J$20/12,B182,$J$12,$J$11,0,0),"")</f>
        <v/>
      </c>
      <c r="L182" s="30" t="str">
        <f>IF(B181&lt;'Умови та класичний графік'!$J$14,-(SUM(M182:V182)),"")</f>
        <v/>
      </c>
      <c r="M182" s="38"/>
      <c r="N182" s="39"/>
      <c r="O182" s="39"/>
      <c r="P182" s="32"/>
      <c r="Q182" s="40"/>
      <c r="R182" s="40"/>
      <c r="S182" s="41"/>
      <c r="T182" s="41"/>
      <c r="U182" s="41"/>
      <c r="V182" s="41"/>
      <c r="W182" s="43" t="str">
        <f>IF(B181&lt;'Умови та класичний графік'!$J$14,XIRR($G$34:G182,$C$34:C182,0),"")</f>
        <v/>
      </c>
      <c r="X182" s="42"/>
      <c r="Y182" s="35"/>
    </row>
    <row r="183" spans="2:25" x14ac:dyDescent="0.2">
      <c r="B183" s="25">
        <v>149</v>
      </c>
      <c r="C183" s="36" t="str">
        <f>IF(B182&lt;'Умови та класичний графік'!$J$14,EDATE(C182,1),"")</f>
        <v/>
      </c>
      <c r="D183" s="36" t="str">
        <f>IF(B182&lt;'Умови та класичний графік'!$J$14,C182,"")</f>
        <v/>
      </c>
      <c r="E183" s="26" t="str">
        <f>IF(B182&lt;'Умови та класичний графік'!$J$14,C183-1,"")</f>
        <v/>
      </c>
      <c r="F183" s="37" t="str">
        <f>IF(B182&lt;'Умови та класичний графік'!$J$14,E183-D183+1,"")</f>
        <v/>
      </c>
      <c r="G183" s="105" t="str">
        <f>IF(B182&lt;'Умови та класичний графік'!$J$14,-(SUM(J183:L183)),"")</f>
        <v/>
      </c>
      <c r="H183" s="105"/>
      <c r="I183" s="32" t="str">
        <f>IF(B182&lt;'Умови та класичний графік'!$J$14,I182+J183,"")</f>
        <v/>
      </c>
      <c r="J183" s="32" t="str">
        <f>IF(B182&lt;'Умови та класичний графік'!$J$14,PPMT($J$20/12,B183,$J$12,$J$11,0,0),"")</f>
        <v/>
      </c>
      <c r="K183" s="32" t="str">
        <f>IF(B182&lt;'Умови та класичний графік'!$J$14,IPMT($J$20/12,B183,$J$12,$J$11,0,0),"")</f>
        <v/>
      </c>
      <c r="L183" s="30" t="str">
        <f>IF(B182&lt;'Умови та класичний графік'!$J$14,-(SUM(M183:V183)),"")</f>
        <v/>
      </c>
      <c r="M183" s="38"/>
      <c r="N183" s="39"/>
      <c r="O183" s="39"/>
      <c r="P183" s="32"/>
      <c r="Q183" s="40"/>
      <c r="R183" s="40"/>
      <c r="S183" s="41"/>
      <c r="T183" s="41"/>
      <c r="U183" s="41"/>
      <c r="V183" s="41"/>
      <c r="W183" s="43" t="str">
        <f>IF(B182&lt;'Умови та класичний графік'!$J$14,XIRR($G$34:G183,$C$34:C183,0),"")</f>
        <v/>
      </c>
      <c r="X183" s="42"/>
      <c r="Y183" s="35"/>
    </row>
    <row r="184" spans="2:25" x14ac:dyDescent="0.2">
      <c r="B184" s="25">
        <v>150</v>
      </c>
      <c r="C184" s="36" t="str">
        <f>IF(B183&lt;'Умови та класичний графік'!$J$14,EDATE(C183,1),"")</f>
        <v/>
      </c>
      <c r="D184" s="36" t="str">
        <f>IF(B183&lt;'Умови та класичний графік'!$J$14,C183,"")</f>
        <v/>
      </c>
      <c r="E184" s="26" t="str">
        <f>IF(B183&lt;'Умови та класичний графік'!$J$14,C184-1,"")</f>
        <v/>
      </c>
      <c r="F184" s="37" t="str">
        <f>IF(B183&lt;'Умови та класичний графік'!$J$14,E184-D184+1,"")</f>
        <v/>
      </c>
      <c r="G184" s="105" t="str">
        <f>IF(B183&lt;'Умови та класичний графік'!$J$14,-(SUM(J184:L184)),"")</f>
        <v/>
      </c>
      <c r="H184" s="105"/>
      <c r="I184" s="32" t="str">
        <f>IF(B183&lt;'Умови та класичний графік'!$J$14,I183+J184,"")</f>
        <v/>
      </c>
      <c r="J184" s="32" t="str">
        <f>IF(B183&lt;'Умови та класичний графік'!$J$14,PPMT($J$20/12,B184,$J$12,$J$11,0,0),"")</f>
        <v/>
      </c>
      <c r="K184" s="32" t="str">
        <f>IF(B183&lt;'Умови та класичний графік'!$J$14,IPMT($J$20/12,B184,$J$12,$J$11,0,0),"")</f>
        <v/>
      </c>
      <c r="L184" s="30" t="str">
        <f>IF(B183&lt;'Умови та класичний графік'!$J$14,-(SUM(M184:V184)),"")</f>
        <v/>
      </c>
      <c r="M184" s="38"/>
      <c r="N184" s="39"/>
      <c r="O184" s="39"/>
      <c r="P184" s="32"/>
      <c r="Q184" s="40"/>
      <c r="R184" s="40"/>
      <c r="S184" s="41"/>
      <c r="T184" s="41"/>
      <c r="U184" s="41"/>
      <c r="V184" s="41"/>
      <c r="W184" s="43" t="str">
        <f>IF(B183&lt;'Умови та класичний графік'!$J$14,XIRR($G$34:G184,$C$34:C184,0),"")</f>
        <v/>
      </c>
      <c r="X184" s="42"/>
      <c r="Y184" s="35"/>
    </row>
    <row r="185" spans="2:25" x14ac:dyDescent="0.2">
      <c r="B185" s="25">
        <v>151</v>
      </c>
      <c r="C185" s="36" t="str">
        <f>IF(B184&lt;'Умови та класичний графік'!$J$14,EDATE(C184,1),"")</f>
        <v/>
      </c>
      <c r="D185" s="36" t="str">
        <f>IF(B184&lt;'Умови та класичний графік'!$J$14,C184,"")</f>
        <v/>
      </c>
      <c r="E185" s="26" t="str">
        <f>IF(B184&lt;'Умови та класичний графік'!$J$14,C185-1,"")</f>
        <v/>
      </c>
      <c r="F185" s="37" t="str">
        <f>IF(B184&lt;'Умови та класичний графік'!$J$14,E185-D185+1,"")</f>
        <v/>
      </c>
      <c r="G185" s="105" t="str">
        <f>IF(B184&lt;'Умови та класичний графік'!$J$14,-(SUM(J185:L185)),"")</f>
        <v/>
      </c>
      <c r="H185" s="105"/>
      <c r="I185" s="32" t="str">
        <f>IF(B184&lt;'Умови та класичний графік'!$J$14,I184+J185,"")</f>
        <v/>
      </c>
      <c r="J185" s="32" t="str">
        <f>IF(B184&lt;'Умови та класичний графік'!$J$14,PPMT($J$20/12,B185,$J$12,$J$11,0,0),"")</f>
        <v/>
      </c>
      <c r="K185" s="32" t="str">
        <f>IF(B184&lt;'Умови та класичний графік'!$J$14,IPMT($J$20/12,B185,$J$12,$J$11,0,0),"")</f>
        <v/>
      </c>
      <c r="L185" s="30" t="str">
        <f>IF(B184&lt;'Умови та класичний графік'!$J$14,-(SUM(M185:V185)),"")</f>
        <v/>
      </c>
      <c r="M185" s="38"/>
      <c r="N185" s="39"/>
      <c r="O185" s="39"/>
      <c r="P185" s="32"/>
      <c r="Q185" s="40"/>
      <c r="R185" s="40"/>
      <c r="S185" s="41"/>
      <c r="T185" s="41"/>
      <c r="U185" s="41"/>
      <c r="V185" s="41"/>
      <c r="W185" s="43" t="str">
        <f>IF(B184&lt;'Умови та класичний графік'!$J$14,XIRR($G$34:G185,$C$34:C185,0),"")</f>
        <v/>
      </c>
      <c r="X185" s="42"/>
      <c r="Y185" s="35"/>
    </row>
    <row r="186" spans="2:25" x14ac:dyDescent="0.2">
      <c r="B186" s="25">
        <v>152</v>
      </c>
      <c r="C186" s="36" t="str">
        <f>IF(B185&lt;'Умови та класичний графік'!$J$14,EDATE(C185,1),"")</f>
        <v/>
      </c>
      <c r="D186" s="36" t="str">
        <f>IF(B185&lt;'Умови та класичний графік'!$J$14,C185,"")</f>
        <v/>
      </c>
      <c r="E186" s="26" t="str">
        <f>IF(B185&lt;'Умови та класичний графік'!$J$14,C186-1,"")</f>
        <v/>
      </c>
      <c r="F186" s="37" t="str">
        <f>IF(B185&lt;'Умови та класичний графік'!$J$14,E186-D186+1,"")</f>
        <v/>
      </c>
      <c r="G186" s="105" t="str">
        <f>IF(B185&lt;'Умови та класичний графік'!$J$14,-(SUM(J186:L186)),"")</f>
        <v/>
      </c>
      <c r="H186" s="105"/>
      <c r="I186" s="32" t="str">
        <f>IF(B185&lt;'Умови та класичний графік'!$J$14,I185+J186,"")</f>
        <v/>
      </c>
      <c r="J186" s="32" t="str">
        <f>IF(B185&lt;'Умови та класичний графік'!$J$14,PPMT($J$20/12,B186,$J$12,$J$11,0,0),"")</f>
        <v/>
      </c>
      <c r="K186" s="32" t="str">
        <f>IF(B185&lt;'Умови та класичний графік'!$J$14,IPMT($J$20/12,B186,$J$12,$J$11,0,0),"")</f>
        <v/>
      </c>
      <c r="L186" s="30" t="str">
        <f>IF(B185&lt;'Умови та класичний графік'!$J$14,-(SUM(M186:V186)),"")</f>
        <v/>
      </c>
      <c r="M186" s="38"/>
      <c r="N186" s="39"/>
      <c r="O186" s="39"/>
      <c r="P186" s="32"/>
      <c r="Q186" s="40"/>
      <c r="R186" s="40"/>
      <c r="S186" s="41"/>
      <c r="T186" s="41"/>
      <c r="U186" s="41"/>
      <c r="V186" s="41"/>
      <c r="W186" s="43" t="str">
        <f>IF(B185&lt;'Умови та класичний графік'!$J$14,XIRR($G$34:G186,$C$34:C186,0),"")</f>
        <v/>
      </c>
      <c r="X186" s="42"/>
      <c r="Y186" s="35"/>
    </row>
    <row r="187" spans="2:25" x14ac:dyDescent="0.2">
      <c r="B187" s="25">
        <v>153</v>
      </c>
      <c r="C187" s="36" t="str">
        <f>IF(B186&lt;'Умови та класичний графік'!$J$14,EDATE(C186,1),"")</f>
        <v/>
      </c>
      <c r="D187" s="36" t="str">
        <f>IF(B186&lt;'Умови та класичний графік'!$J$14,C186,"")</f>
        <v/>
      </c>
      <c r="E187" s="26" t="str">
        <f>IF(B186&lt;'Умови та класичний графік'!$J$14,C187-1,"")</f>
        <v/>
      </c>
      <c r="F187" s="37" t="str">
        <f>IF(B186&lt;'Умови та класичний графік'!$J$14,E187-D187+1,"")</f>
        <v/>
      </c>
      <c r="G187" s="105" t="str">
        <f>IF(B186&lt;'Умови та класичний графік'!$J$14,-(SUM(J187:L187)),"")</f>
        <v/>
      </c>
      <c r="H187" s="105"/>
      <c r="I187" s="32" t="str">
        <f>IF(B186&lt;'Умови та класичний графік'!$J$14,I186+J187,"")</f>
        <v/>
      </c>
      <c r="J187" s="32" t="str">
        <f>IF(B186&lt;'Умови та класичний графік'!$J$14,PPMT($J$20/12,B187,$J$12,$J$11,0,0),"")</f>
        <v/>
      </c>
      <c r="K187" s="32" t="str">
        <f>IF(B186&lt;'Умови та класичний графік'!$J$14,IPMT($J$20/12,B187,$J$12,$J$11,0,0),"")</f>
        <v/>
      </c>
      <c r="L187" s="30" t="str">
        <f>IF(B186&lt;'Умови та класичний графік'!$J$14,-(SUM(M187:V187)),"")</f>
        <v/>
      </c>
      <c r="M187" s="38"/>
      <c r="N187" s="39"/>
      <c r="O187" s="39"/>
      <c r="P187" s="32"/>
      <c r="Q187" s="40"/>
      <c r="R187" s="40"/>
      <c r="S187" s="41"/>
      <c r="T187" s="41"/>
      <c r="U187" s="41"/>
      <c r="V187" s="41"/>
      <c r="W187" s="43" t="str">
        <f>IF(B186&lt;'Умови та класичний графік'!$J$14,XIRR($G$34:G187,$C$34:C187,0),"")</f>
        <v/>
      </c>
      <c r="X187" s="42"/>
      <c r="Y187" s="35"/>
    </row>
    <row r="188" spans="2:25" x14ac:dyDescent="0.2">
      <c r="B188" s="25">
        <v>154</v>
      </c>
      <c r="C188" s="36" t="str">
        <f>IF(B187&lt;'Умови та класичний графік'!$J$14,EDATE(C187,1),"")</f>
        <v/>
      </c>
      <c r="D188" s="36" t="str">
        <f>IF(B187&lt;'Умови та класичний графік'!$J$14,C187,"")</f>
        <v/>
      </c>
      <c r="E188" s="26" t="str">
        <f>IF(B187&lt;'Умови та класичний графік'!$J$14,C188-1,"")</f>
        <v/>
      </c>
      <c r="F188" s="37" t="str">
        <f>IF(B187&lt;'Умови та класичний графік'!$J$14,E188-D188+1,"")</f>
        <v/>
      </c>
      <c r="G188" s="105" t="str">
        <f>IF(B187&lt;'Умови та класичний графік'!$J$14,-(SUM(J188:L188)),"")</f>
        <v/>
      </c>
      <c r="H188" s="105"/>
      <c r="I188" s="32" t="str">
        <f>IF(B187&lt;'Умови та класичний графік'!$J$14,I187+J188,"")</f>
        <v/>
      </c>
      <c r="J188" s="32" t="str">
        <f>IF(B187&lt;'Умови та класичний графік'!$J$14,PPMT($J$20/12,B188,$J$12,$J$11,0,0),"")</f>
        <v/>
      </c>
      <c r="K188" s="32" t="str">
        <f>IF(B187&lt;'Умови та класичний графік'!$J$14,IPMT($J$20/12,B188,$J$12,$J$11,0,0),"")</f>
        <v/>
      </c>
      <c r="L188" s="30" t="str">
        <f>IF(B187&lt;'Умови та класичний графік'!$J$14,-(SUM(M188:V188)),"")</f>
        <v/>
      </c>
      <c r="M188" s="38"/>
      <c r="N188" s="39"/>
      <c r="O188" s="39"/>
      <c r="P188" s="32"/>
      <c r="Q188" s="40"/>
      <c r="R188" s="40"/>
      <c r="S188" s="41"/>
      <c r="T188" s="41"/>
      <c r="U188" s="41"/>
      <c r="V188" s="41"/>
      <c r="W188" s="43" t="str">
        <f>IF(B187&lt;'Умови та класичний графік'!$J$14,XIRR($G$34:G188,$C$34:C188,0),"")</f>
        <v/>
      </c>
      <c r="X188" s="42"/>
      <c r="Y188" s="35"/>
    </row>
    <row r="189" spans="2:25" x14ac:dyDescent="0.2">
      <c r="B189" s="25">
        <v>155</v>
      </c>
      <c r="C189" s="36" t="str">
        <f>IF(B188&lt;'Умови та класичний графік'!$J$14,EDATE(C188,1),"")</f>
        <v/>
      </c>
      <c r="D189" s="36" t="str">
        <f>IF(B188&lt;'Умови та класичний графік'!$J$14,C188,"")</f>
        <v/>
      </c>
      <c r="E189" s="26" t="str">
        <f>IF(B188&lt;'Умови та класичний графік'!$J$14,C189-1,"")</f>
        <v/>
      </c>
      <c r="F189" s="37" t="str">
        <f>IF(B188&lt;'Умови та класичний графік'!$J$14,E189-D189+1,"")</f>
        <v/>
      </c>
      <c r="G189" s="105" t="str">
        <f>IF(B188&lt;'Умови та класичний графік'!$J$14,-(SUM(J189:L189)),"")</f>
        <v/>
      </c>
      <c r="H189" s="105"/>
      <c r="I189" s="32" t="str">
        <f>IF(B188&lt;'Умови та класичний графік'!$J$14,I188+J189,"")</f>
        <v/>
      </c>
      <c r="J189" s="32" t="str">
        <f>IF(B188&lt;'Умови та класичний графік'!$J$14,PPMT($J$20/12,B189,$J$12,$J$11,0,0),"")</f>
        <v/>
      </c>
      <c r="K189" s="32" t="str">
        <f>IF(B188&lt;'Умови та класичний графік'!$J$14,IPMT($J$20/12,B189,$J$12,$J$11,0,0),"")</f>
        <v/>
      </c>
      <c r="L189" s="30" t="str">
        <f>IF(B188&lt;'Умови та класичний графік'!$J$14,-(SUM(M189:V189)),"")</f>
        <v/>
      </c>
      <c r="M189" s="38"/>
      <c r="N189" s="39"/>
      <c r="O189" s="39"/>
      <c r="P189" s="32"/>
      <c r="Q189" s="40"/>
      <c r="R189" s="40"/>
      <c r="S189" s="41"/>
      <c r="T189" s="41"/>
      <c r="U189" s="41"/>
      <c r="V189" s="41"/>
      <c r="W189" s="43" t="str">
        <f>IF(B188&lt;'Умови та класичний графік'!$J$14,XIRR($G$34:G189,$C$34:C189,0),"")</f>
        <v/>
      </c>
      <c r="X189" s="42"/>
      <c r="Y189" s="35"/>
    </row>
    <row r="190" spans="2:25" x14ac:dyDescent="0.2">
      <c r="B190" s="25">
        <v>156</v>
      </c>
      <c r="C190" s="36" t="str">
        <f>IF(B189&lt;'Умови та класичний графік'!$J$14,EDATE(C189,1),"")</f>
        <v/>
      </c>
      <c r="D190" s="36" t="str">
        <f>IF(B189&lt;'Умови та класичний графік'!$J$14,C189,"")</f>
        <v/>
      </c>
      <c r="E190" s="26" t="str">
        <f>IF(B189&lt;'Умови та класичний графік'!$J$14,C190-1,"")</f>
        <v/>
      </c>
      <c r="F190" s="37" t="str">
        <f>IF(B189&lt;'Умови та класичний графік'!$J$14,E190-D190+1,"")</f>
        <v/>
      </c>
      <c r="G190" s="105" t="str">
        <f>IF(B189&lt;'Умови та класичний графік'!$J$14,-(SUM(J190:L190)),"")</f>
        <v/>
      </c>
      <c r="H190" s="105"/>
      <c r="I190" s="32" t="str">
        <f>IF(B189&lt;'Умови та класичний графік'!$J$14,I189+J190,"")</f>
        <v/>
      </c>
      <c r="J190" s="32" t="str">
        <f>IF(B189&lt;'Умови та класичний графік'!$J$14,PPMT($J$20/12,B190,$J$12,$J$11,0,0),"")</f>
        <v/>
      </c>
      <c r="K190" s="32" t="str">
        <f>IF(B189&lt;'Умови та класичний графік'!$J$14,IPMT($J$20/12,B190,$J$12,$J$11,0,0),"")</f>
        <v/>
      </c>
      <c r="L190" s="30" t="str">
        <f>IF(B189&lt;'Умови та класичний графік'!$J$14,-(SUM(M190:V190)),"")</f>
        <v/>
      </c>
      <c r="M190" s="38"/>
      <c r="N190" s="39"/>
      <c r="O190" s="39"/>
      <c r="P190" s="32"/>
      <c r="Q190" s="40"/>
      <c r="R190" s="40"/>
      <c r="S190" s="41"/>
      <c r="T190" s="41"/>
      <c r="U190" s="33" t="str">
        <f>IF(B189&lt;'Умови та класичний графік'!$J$14,('Умови та класичний графік'!$J$15*$N$18)+(I190*$N$19),"")</f>
        <v/>
      </c>
      <c r="V190" s="41"/>
      <c r="W190" s="43" t="str">
        <f>IF(B189&lt;'Умови та класичний графік'!$J$14,XIRR($G$34:G190,$C$34:C190,0),"")</f>
        <v/>
      </c>
      <c r="X190" s="42"/>
      <c r="Y190" s="35"/>
    </row>
    <row r="191" spans="2:25" x14ac:dyDescent="0.2">
      <c r="B191" s="25">
        <v>157</v>
      </c>
      <c r="C191" s="36" t="str">
        <f>IF(B190&lt;'Умови та класичний графік'!$J$14,EDATE(C190,1),"")</f>
        <v/>
      </c>
      <c r="D191" s="36" t="str">
        <f>IF(B190&lt;'Умови та класичний графік'!$J$14,C190,"")</f>
        <v/>
      </c>
      <c r="E191" s="26" t="str">
        <f>IF(B190&lt;'Умови та класичний графік'!$J$14,C191-1,"")</f>
        <v/>
      </c>
      <c r="F191" s="37" t="str">
        <f>IF(B190&lt;'Умови та класичний графік'!$J$14,E191-D191+1,"")</f>
        <v/>
      </c>
      <c r="G191" s="105" t="str">
        <f>IF(B190&lt;'Умови та класичний графік'!$J$14,-(SUM(J191:L191)),"")</f>
        <v/>
      </c>
      <c r="H191" s="105"/>
      <c r="I191" s="32" t="str">
        <f>IF(B190&lt;'Умови та класичний графік'!$J$14,I190+J191,"")</f>
        <v/>
      </c>
      <c r="J191" s="32" t="str">
        <f>IF(B190&lt;'Умови та класичний графік'!$J$14,PPMT($J$20/12,B191,$J$12,$J$11,0,0),"")</f>
        <v/>
      </c>
      <c r="K191" s="32" t="str">
        <f>IF(B190&lt;'Умови та класичний графік'!$J$14,IPMT($J$20/12,B191,$J$12,$J$11,0,0),"")</f>
        <v/>
      </c>
      <c r="L191" s="30" t="str">
        <f>IF(B190&lt;'Умови та класичний графік'!$J$14,-(SUM(M191:V191)),"")</f>
        <v/>
      </c>
      <c r="M191" s="38"/>
      <c r="N191" s="39"/>
      <c r="O191" s="39"/>
      <c r="P191" s="32"/>
      <c r="Q191" s="40"/>
      <c r="R191" s="40"/>
      <c r="S191" s="41"/>
      <c r="T191" s="41"/>
      <c r="U191" s="41"/>
      <c r="V191" s="41"/>
      <c r="W191" s="43" t="str">
        <f>IF(B190&lt;'Умови та класичний графік'!$J$14,XIRR($G$34:G191,$C$34:C191,0),"")</f>
        <v/>
      </c>
      <c r="X191" s="42"/>
      <c r="Y191" s="35"/>
    </row>
    <row r="192" spans="2:25" x14ac:dyDescent="0.2">
      <c r="B192" s="25">
        <v>158</v>
      </c>
      <c r="C192" s="36" t="str">
        <f>IF(B191&lt;'Умови та класичний графік'!$J$14,EDATE(C191,1),"")</f>
        <v/>
      </c>
      <c r="D192" s="36" t="str">
        <f>IF(B191&lt;'Умови та класичний графік'!$J$14,C191,"")</f>
        <v/>
      </c>
      <c r="E192" s="26" t="str">
        <f>IF(B191&lt;'Умови та класичний графік'!$J$14,C192-1,"")</f>
        <v/>
      </c>
      <c r="F192" s="37" t="str">
        <f>IF(B191&lt;'Умови та класичний графік'!$J$14,E192-D192+1,"")</f>
        <v/>
      </c>
      <c r="G192" s="105" t="str">
        <f>IF(B191&lt;'Умови та класичний графік'!$J$14,-(SUM(J192:L192)),"")</f>
        <v/>
      </c>
      <c r="H192" s="105"/>
      <c r="I192" s="32" t="str">
        <f>IF(B191&lt;'Умови та класичний графік'!$J$14,I191+J192,"")</f>
        <v/>
      </c>
      <c r="J192" s="32" t="str">
        <f>IF(B191&lt;'Умови та класичний графік'!$J$14,PPMT($J$20/12,B192,$J$12,$J$11,0,0),"")</f>
        <v/>
      </c>
      <c r="K192" s="32" t="str">
        <f>IF(B191&lt;'Умови та класичний графік'!$J$14,IPMT($J$20/12,B192,$J$12,$J$11,0,0),"")</f>
        <v/>
      </c>
      <c r="L192" s="30" t="str">
        <f>IF(B191&lt;'Умови та класичний графік'!$J$14,-(SUM(M192:V192)),"")</f>
        <v/>
      </c>
      <c r="M192" s="38"/>
      <c r="N192" s="39"/>
      <c r="O192" s="39"/>
      <c r="P192" s="32"/>
      <c r="Q192" s="40"/>
      <c r="R192" s="40"/>
      <c r="S192" s="41"/>
      <c r="T192" s="41"/>
      <c r="U192" s="41"/>
      <c r="V192" s="41"/>
      <c r="W192" s="43" t="str">
        <f>IF(B191&lt;'Умови та класичний графік'!$J$14,XIRR($G$34:G192,$C$34:C192,0),"")</f>
        <v/>
      </c>
      <c r="X192" s="42"/>
      <c r="Y192" s="35"/>
    </row>
    <row r="193" spans="2:25" x14ac:dyDescent="0.2">
      <c r="B193" s="25">
        <v>159</v>
      </c>
      <c r="C193" s="36" t="str">
        <f>IF(B192&lt;'Умови та класичний графік'!$J$14,EDATE(C192,1),"")</f>
        <v/>
      </c>
      <c r="D193" s="36" t="str">
        <f>IF(B192&lt;'Умови та класичний графік'!$J$14,C192,"")</f>
        <v/>
      </c>
      <c r="E193" s="26" t="str">
        <f>IF(B192&lt;'Умови та класичний графік'!$J$14,C193-1,"")</f>
        <v/>
      </c>
      <c r="F193" s="37" t="str">
        <f>IF(B192&lt;'Умови та класичний графік'!$J$14,E193-D193+1,"")</f>
        <v/>
      </c>
      <c r="G193" s="105" t="str">
        <f>IF(B192&lt;'Умови та класичний графік'!$J$14,-(SUM(J193:L193)),"")</f>
        <v/>
      </c>
      <c r="H193" s="105"/>
      <c r="I193" s="32" t="str">
        <f>IF(B192&lt;'Умови та класичний графік'!$J$14,I192+J193,"")</f>
        <v/>
      </c>
      <c r="J193" s="32" t="str">
        <f>IF(B192&lt;'Умови та класичний графік'!$J$14,PPMT($J$20/12,B193,$J$12,$J$11,0,0),"")</f>
        <v/>
      </c>
      <c r="K193" s="32" t="str">
        <f>IF(B192&lt;'Умови та класичний графік'!$J$14,IPMT($J$20/12,B193,$J$12,$J$11,0,0),"")</f>
        <v/>
      </c>
      <c r="L193" s="30" t="str">
        <f>IF(B192&lt;'Умови та класичний графік'!$J$14,-(SUM(M193:V193)),"")</f>
        <v/>
      </c>
      <c r="M193" s="38"/>
      <c r="N193" s="39"/>
      <c r="O193" s="39"/>
      <c r="P193" s="32"/>
      <c r="Q193" s="40"/>
      <c r="R193" s="40"/>
      <c r="S193" s="41"/>
      <c r="T193" s="41"/>
      <c r="U193" s="41"/>
      <c r="V193" s="41"/>
      <c r="W193" s="43" t="str">
        <f>IF(B192&lt;'Умови та класичний графік'!$J$14,XIRR($G$34:G193,$C$34:C193,0),"")</f>
        <v/>
      </c>
      <c r="X193" s="42"/>
      <c r="Y193" s="35"/>
    </row>
    <row r="194" spans="2:25" x14ac:dyDescent="0.2">
      <c r="B194" s="25">
        <v>160</v>
      </c>
      <c r="C194" s="36" t="str">
        <f>IF(B193&lt;'Умови та класичний графік'!$J$14,EDATE(C193,1),"")</f>
        <v/>
      </c>
      <c r="D194" s="36" t="str">
        <f>IF(B193&lt;'Умови та класичний графік'!$J$14,C193,"")</f>
        <v/>
      </c>
      <c r="E194" s="26" t="str">
        <f>IF(B193&lt;'Умови та класичний графік'!$J$14,C194-1,"")</f>
        <v/>
      </c>
      <c r="F194" s="37" t="str">
        <f>IF(B193&lt;'Умови та класичний графік'!$J$14,E194-D194+1,"")</f>
        <v/>
      </c>
      <c r="G194" s="105" t="str">
        <f>IF(B193&lt;'Умови та класичний графік'!$J$14,-(SUM(J194:L194)),"")</f>
        <v/>
      </c>
      <c r="H194" s="105"/>
      <c r="I194" s="32" t="str">
        <f>IF(B193&lt;'Умови та класичний графік'!$J$14,I193+J194,"")</f>
        <v/>
      </c>
      <c r="J194" s="32" t="str">
        <f>IF(B193&lt;'Умови та класичний графік'!$J$14,PPMT($J$20/12,B194,$J$12,$J$11,0,0),"")</f>
        <v/>
      </c>
      <c r="K194" s="32" t="str">
        <f>IF(B193&lt;'Умови та класичний графік'!$J$14,IPMT($J$20/12,B194,$J$12,$J$11,0,0),"")</f>
        <v/>
      </c>
      <c r="L194" s="30" t="str">
        <f>IF(B193&lt;'Умови та класичний графік'!$J$14,-(SUM(M194:V194)),"")</f>
        <v/>
      </c>
      <c r="M194" s="38"/>
      <c r="N194" s="39"/>
      <c r="O194" s="39"/>
      <c r="P194" s="32"/>
      <c r="Q194" s="40"/>
      <c r="R194" s="40"/>
      <c r="S194" s="41"/>
      <c r="T194" s="41"/>
      <c r="U194" s="41"/>
      <c r="V194" s="41"/>
      <c r="W194" s="43" t="str">
        <f>IF(B193&lt;'Умови та класичний графік'!$J$14,XIRR($G$34:G194,$C$34:C194,0),"")</f>
        <v/>
      </c>
      <c r="X194" s="42"/>
      <c r="Y194" s="35"/>
    </row>
    <row r="195" spans="2:25" x14ac:dyDescent="0.2">
      <c r="B195" s="25">
        <v>161</v>
      </c>
      <c r="C195" s="36" t="str">
        <f>IF(B194&lt;'Умови та класичний графік'!$J$14,EDATE(C194,1),"")</f>
        <v/>
      </c>
      <c r="D195" s="36" t="str">
        <f>IF(B194&lt;'Умови та класичний графік'!$J$14,C194,"")</f>
        <v/>
      </c>
      <c r="E195" s="26" t="str">
        <f>IF(B194&lt;'Умови та класичний графік'!$J$14,C195-1,"")</f>
        <v/>
      </c>
      <c r="F195" s="37" t="str">
        <f>IF(B194&lt;'Умови та класичний графік'!$J$14,E195-D195+1,"")</f>
        <v/>
      </c>
      <c r="G195" s="105" t="str">
        <f>IF(B194&lt;'Умови та класичний графік'!$J$14,-(SUM(J195:L195)),"")</f>
        <v/>
      </c>
      <c r="H195" s="105"/>
      <c r="I195" s="32" t="str">
        <f>IF(B194&lt;'Умови та класичний графік'!$J$14,I194+J195,"")</f>
        <v/>
      </c>
      <c r="J195" s="32" t="str">
        <f>IF(B194&lt;'Умови та класичний графік'!$J$14,PPMT($J$20/12,B195,$J$12,$J$11,0,0),"")</f>
        <v/>
      </c>
      <c r="K195" s="32" t="str">
        <f>IF(B194&lt;'Умови та класичний графік'!$J$14,IPMT($J$20/12,B195,$J$12,$J$11,0,0),"")</f>
        <v/>
      </c>
      <c r="L195" s="30" t="str">
        <f>IF(B194&lt;'Умови та класичний графік'!$J$14,-(SUM(M195:V195)),"")</f>
        <v/>
      </c>
      <c r="M195" s="38"/>
      <c r="N195" s="39"/>
      <c r="O195" s="39"/>
      <c r="P195" s="32"/>
      <c r="Q195" s="40"/>
      <c r="R195" s="40"/>
      <c r="S195" s="41"/>
      <c r="T195" s="41"/>
      <c r="U195" s="41"/>
      <c r="V195" s="41"/>
      <c r="W195" s="43" t="str">
        <f>IF(B194&lt;'Умови та класичний графік'!$J$14,XIRR($G$34:G195,$C$34:C195,0),"")</f>
        <v/>
      </c>
      <c r="X195" s="42"/>
      <c r="Y195" s="35"/>
    </row>
    <row r="196" spans="2:25" x14ac:dyDescent="0.2">
      <c r="B196" s="25">
        <v>162</v>
      </c>
      <c r="C196" s="36" t="str">
        <f>IF(B195&lt;'Умови та класичний графік'!$J$14,EDATE(C195,1),"")</f>
        <v/>
      </c>
      <c r="D196" s="36" t="str">
        <f>IF(B195&lt;'Умови та класичний графік'!$J$14,C195,"")</f>
        <v/>
      </c>
      <c r="E196" s="26" t="str">
        <f>IF(B195&lt;'Умови та класичний графік'!$J$14,C196-1,"")</f>
        <v/>
      </c>
      <c r="F196" s="37" t="str">
        <f>IF(B195&lt;'Умови та класичний графік'!$J$14,E196-D196+1,"")</f>
        <v/>
      </c>
      <c r="G196" s="105" t="str">
        <f>IF(B195&lt;'Умови та класичний графік'!$J$14,-(SUM(J196:L196)),"")</f>
        <v/>
      </c>
      <c r="H196" s="105"/>
      <c r="I196" s="32" t="str">
        <f>IF(B195&lt;'Умови та класичний графік'!$J$14,I195+J196,"")</f>
        <v/>
      </c>
      <c r="J196" s="32" t="str">
        <f>IF(B195&lt;'Умови та класичний графік'!$J$14,PPMT($J$20/12,B196,$J$12,$J$11,0,0),"")</f>
        <v/>
      </c>
      <c r="K196" s="32" t="str">
        <f>IF(B195&lt;'Умови та класичний графік'!$J$14,IPMT($J$20/12,B196,$J$12,$J$11,0,0),"")</f>
        <v/>
      </c>
      <c r="L196" s="30" t="str">
        <f>IF(B195&lt;'Умови та класичний графік'!$J$14,-(SUM(M196:V196)),"")</f>
        <v/>
      </c>
      <c r="M196" s="38"/>
      <c r="N196" s="39"/>
      <c r="O196" s="39"/>
      <c r="P196" s="32"/>
      <c r="Q196" s="40"/>
      <c r="R196" s="40"/>
      <c r="S196" s="41"/>
      <c r="T196" s="41"/>
      <c r="U196" s="41"/>
      <c r="V196" s="41"/>
      <c r="W196" s="43" t="str">
        <f>IF(B195&lt;'Умови та класичний графік'!$J$14,XIRR($G$34:G196,$C$34:C196,0),"")</f>
        <v/>
      </c>
      <c r="X196" s="42"/>
      <c r="Y196" s="35"/>
    </row>
    <row r="197" spans="2:25" x14ac:dyDescent="0.2">
      <c r="B197" s="25">
        <v>163</v>
      </c>
      <c r="C197" s="36" t="str">
        <f>IF(B196&lt;'Умови та класичний графік'!$J$14,EDATE(C196,1),"")</f>
        <v/>
      </c>
      <c r="D197" s="36" t="str">
        <f>IF(B196&lt;'Умови та класичний графік'!$J$14,C196,"")</f>
        <v/>
      </c>
      <c r="E197" s="26" t="str">
        <f>IF(B196&lt;'Умови та класичний графік'!$J$14,C197-1,"")</f>
        <v/>
      </c>
      <c r="F197" s="37" t="str">
        <f>IF(B196&lt;'Умови та класичний графік'!$J$14,E197-D197+1,"")</f>
        <v/>
      </c>
      <c r="G197" s="105" t="str">
        <f>IF(B196&lt;'Умови та класичний графік'!$J$14,-(SUM(J197:L197)),"")</f>
        <v/>
      </c>
      <c r="H197" s="105"/>
      <c r="I197" s="32" t="str">
        <f>IF(B196&lt;'Умови та класичний графік'!$J$14,I196+J197,"")</f>
        <v/>
      </c>
      <c r="J197" s="32" t="str">
        <f>IF(B196&lt;'Умови та класичний графік'!$J$14,PPMT($J$20/12,B197,$J$12,$J$11,0,0),"")</f>
        <v/>
      </c>
      <c r="K197" s="32" t="str">
        <f>IF(B196&lt;'Умови та класичний графік'!$J$14,IPMT($J$20/12,B197,$J$12,$J$11,0,0),"")</f>
        <v/>
      </c>
      <c r="L197" s="30" t="str">
        <f>IF(B196&lt;'Умови та класичний графік'!$J$14,-(SUM(M197:V197)),"")</f>
        <v/>
      </c>
      <c r="M197" s="38"/>
      <c r="N197" s="39"/>
      <c r="O197" s="39"/>
      <c r="P197" s="32"/>
      <c r="Q197" s="40"/>
      <c r="R197" s="40"/>
      <c r="S197" s="41"/>
      <c r="T197" s="41"/>
      <c r="U197" s="41"/>
      <c r="V197" s="41"/>
      <c r="W197" s="43" t="str">
        <f>IF(B196&lt;'Умови та класичний графік'!$J$14,XIRR($G$34:G197,$C$34:C197,0),"")</f>
        <v/>
      </c>
      <c r="X197" s="42"/>
      <c r="Y197" s="35"/>
    </row>
    <row r="198" spans="2:25" x14ac:dyDescent="0.2">
      <c r="B198" s="25">
        <v>164</v>
      </c>
      <c r="C198" s="36" t="str">
        <f>IF(B197&lt;'Умови та класичний графік'!$J$14,EDATE(C197,1),"")</f>
        <v/>
      </c>
      <c r="D198" s="36" t="str">
        <f>IF(B197&lt;'Умови та класичний графік'!$J$14,C197,"")</f>
        <v/>
      </c>
      <c r="E198" s="26" t="str">
        <f>IF(B197&lt;'Умови та класичний графік'!$J$14,C198-1,"")</f>
        <v/>
      </c>
      <c r="F198" s="37" t="str">
        <f>IF(B197&lt;'Умови та класичний графік'!$J$14,E198-D198+1,"")</f>
        <v/>
      </c>
      <c r="G198" s="105" t="str">
        <f>IF(B197&lt;'Умови та класичний графік'!$J$14,-(SUM(J198:L198)),"")</f>
        <v/>
      </c>
      <c r="H198" s="105"/>
      <c r="I198" s="32" t="str">
        <f>IF(B197&lt;'Умови та класичний графік'!$J$14,I197+J198,"")</f>
        <v/>
      </c>
      <c r="J198" s="32" t="str">
        <f>IF(B197&lt;'Умови та класичний графік'!$J$14,PPMT($J$20/12,B198,$J$12,$J$11,0,0),"")</f>
        <v/>
      </c>
      <c r="K198" s="32" t="str">
        <f>IF(B197&lt;'Умови та класичний графік'!$J$14,IPMT($J$20/12,B198,$J$12,$J$11,0,0),"")</f>
        <v/>
      </c>
      <c r="L198" s="30" t="str">
        <f>IF(B197&lt;'Умови та класичний графік'!$J$14,-(SUM(M198:V198)),"")</f>
        <v/>
      </c>
      <c r="M198" s="38"/>
      <c r="N198" s="39"/>
      <c r="O198" s="39"/>
      <c r="P198" s="32"/>
      <c r="Q198" s="40"/>
      <c r="R198" s="40"/>
      <c r="S198" s="41"/>
      <c r="T198" s="41"/>
      <c r="U198" s="41"/>
      <c r="V198" s="41"/>
      <c r="W198" s="43" t="str">
        <f>IF(B197&lt;'Умови та класичний графік'!$J$14,XIRR($G$34:G198,$C$34:C198,0),"")</f>
        <v/>
      </c>
      <c r="X198" s="42"/>
      <c r="Y198" s="35"/>
    </row>
    <row r="199" spans="2:25" x14ac:dyDescent="0.2">
      <c r="B199" s="25">
        <v>165</v>
      </c>
      <c r="C199" s="36" t="str">
        <f>IF(B198&lt;'Умови та класичний графік'!$J$14,EDATE(C198,1),"")</f>
        <v/>
      </c>
      <c r="D199" s="36" t="str">
        <f>IF(B198&lt;'Умови та класичний графік'!$J$14,C198,"")</f>
        <v/>
      </c>
      <c r="E199" s="26" t="str">
        <f>IF(B198&lt;'Умови та класичний графік'!$J$14,C199-1,"")</f>
        <v/>
      </c>
      <c r="F199" s="37" t="str">
        <f>IF(B198&lt;'Умови та класичний графік'!$J$14,E199-D199+1,"")</f>
        <v/>
      </c>
      <c r="G199" s="105" t="str">
        <f>IF(B198&lt;'Умови та класичний графік'!$J$14,-(SUM(J199:L199)),"")</f>
        <v/>
      </c>
      <c r="H199" s="105"/>
      <c r="I199" s="32" t="str">
        <f>IF(B198&lt;'Умови та класичний графік'!$J$14,I198+J199,"")</f>
        <v/>
      </c>
      <c r="J199" s="32" t="str">
        <f>IF(B198&lt;'Умови та класичний графік'!$J$14,PPMT($J$20/12,B199,$J$12,$J$11,0,0),"")</f>
        <v/>
      </c>
      <c r="K199" s="32" t="str">
        <f>IF(B198&lt;'Умови та класичний графік'!$J$14,IPMT($J$20/12,B199,$J$12,$J$11,0,0),"")</f>
        <v/>
      </c>
      <c r="L199" s="30" t="str">
        <f>IF(B198&lt;'Умови та класичний графік'!$J$14,-(SUM(M199:V199)),"")</f>
        <v/>
      </c>
      <c r="M199" s="38"/>
      <c r="N199" s="39"/>
      <c r="O199" s="39"/>
      <c r="P199" s="32"/>
      <c r="Q199" s="40"/>
      <c r="R199" s="40"/>
      <c r="S199" s="41"/>
      <c r="T199" s="41"/>
      <c r="U199" s="41"/>
      <c r="V199" s="41"/>
      <c r="W199" s="43" t="str">
        <f>IF(B198&lt;'Умови та класичний графік'!$J$14,XIRR($G$34:G199,$C$34:C199,0),"")</f>
        <v/>
      </c>
      <c r="X199" s="42"/>
      <c r="Y199" s="35"/>
    </row>
    <row r="200" spans="2:25" x14ac:dyDescent="0.2">
      <c r="B200" s="25">
        <v>166</v>
      </c>
      <c r="C200" s="36" t="str">
        <f>IF(B199&lt;'Умови та класичний графік'!$J$14,EDATE(C199,1),"")</f>
        <v/>
      </c>
      <c r="D200" s="36" t="str">
        <f>IF(B199&lt;'Умови та класичний графік'!$J$14,C199,"")</f>
        <v/>
      </c>
      <c r="E200" s="26" t="str">
        <f>IF(B199&lt;'Умови та класичний графік'!$J$14,C200-1,"")</f>
        <v/>
      </c>
      <c r="F200" s="37" t="str">
        <f>IF(B199&lt;'Умови та класичний графік'!$J$14,E200-D200+1,"")</f>
        <v/>
      </c>
      <c r="G200" s="105" t="str">
        <f>IF(B199&lt;'Умови та класичний графік'!$J$14,-(SUM(J200:L200)),"")</f>
        <v/>
      </c>
      <c r="H200" s="105"/>
      <c r="I200" s="32" t="str">
        <f>IF(B199&lt;'Умови та класичний графік'!$J$14,I199+J200,"")</f>
        <v/>
      </c>
      <c r="J200" s="32" t="str">
        <f>IF(B199&lt;'Умови та класичний графік'!$J$14,PPMT($J$20/12,B200,$J$12,$J$11,0,0),"")</f>
        <v/>
      </c>
      <c r="K200" s="32" t="str">
        <f>IF(B199&lt;'Умови та класичний графік'!$J$14,IPMT($J$20/12,B200,$J$12,$J$11,0,0),"")</f>
        <v/>
      </c>
      <c r="L200" s="30" t="str">
        <f>IF(B199&lt;'Умови та класичний графік'!$J$14,-(SUM(M200:V200)),"")</f>
        <v/>
      </c>
      <c r="M200" s="38"/>
      <c r="N200" s="39"/>
      <c r="O200" s="39"/>
      <c r="P200" s="32"/>
      <c r="Q200" s="40"/>
      <c r="R200" s="40"/>
      <c r="S200" s="41"/>
      <c r="T200" s="41"/>
      <c r="U200" s="41"/>
      <c r="V200" s="41"/>
      <c r="W200" s="43" t="str">
        <f>IF(B199&lt;'Умови та класичний графік'!$J$14,XIRR($G$34:G200,$C$34:C200,0),"")</f>
        <v/>
      </c>
      <c r="X200" s="42"/>
      <c r="Y200" s="35"/>
    </row>
    <row r="201" spans="2:25" x14ac:dyDescent="0.2">
      <c r="B201" s="25">
        <v>167</v>
      </c>
      <c r="C201" s="36" t="str">
        <f>IF(B200&lt;'Умови та класичний графік'!$J$14,EDATE(C200,1),"")</f>
        <v/>
      </c>
      <c r="D201" s="36" t="str">
        <f>IF(B200&lt;'Умови та класичний графік'!$J$14,C200,"")</f>
        <v/>
      </c>
      <c r="E201" s="26" t="str">
        <f>IF(B200&lt;'Умови та класичний графік'!$J$14,C201-1,"")</f>
        <v/>
      </c>
      <c r="F201" s="37" t="str">
        <f>IF(B200&lt;'Умови та класичний графік'!$J$14,E201-D201+1,"")</f>
        <v/>
      </c>
      <c r="G201" s="105" t="str">
        <f>IF(B200&lt;'Умови та класичний графік'!$J$14,-(SUM(J201:L201)),"")</f>
        <v/>
      </c>
      <c r="H201" s="105"/>
      <c r="I201" s="32" t="str">
        <f>IF(B200&lt;'Умови та класичний графік'!$J$14,I200+J201,"")</f>
        <v/>
      </c>
      <c r="J201" s="32" t="str">
        <f>IF(B200&lt;'Умови та класичний графік'!$J$14,PPMT($J$20/12,B201,$J$12,$J$11,0,0),"")</f>
        <v/>
      </c>
      <c r="K201" s="32" t="str">
        <f>IF(B200&lt;'Умови та класичний графік'!$J$14,IPMT($J$20/12,B201,$J$12,$J$11,0,0),"")</f>
        <v/>
      </c>
      <c r="L201" s="30" t="str">
        <f>IF(B200&lt;'Умови та класичний графік'!$J$14,-(SUM(M201:V201)),"")</f>
        <v/>
      </c>
      <c r="M201" s="38"/>
      <c r="N201" s="39"/>
      <c r="O201" s="39"/>
      <c r="P201" s="32"/>
      <c r="Q201" s="40"/>
      <c r="R201" s="40"/>
      <c r="S201" s="41"/>
      <c r="T201" s="41"/>
      <c r="U201" s="41"/>
      <c r="V201" s="41"/>
      <c r="W201" s="43" t="str">
        <f>IF(B200&lt;'Умови та класичний графік'!$J$14,XIRR($G$34:G201,$C$34:C201,0),"")</f>
        <v/>
      </c>
      <c r="X201" s="42"/>
      <c r="Y201" s="35"/>
    </row>
    <row r="202" spans="2:25" x14ac:dyDescent="0.2">
      <c r="B202" s="25">
        <v>168</v>
      </c>
      <c r="C202" s="36" t="str">
        <f>IF(B201&lt;'Умови та класичний графік'!$J$14,EDATE(C201,1),"")</f>
        <v/>
      </c>
      <c r="D202" s="36" t="str">
        <f>IF(B201&lt;'Умови та класичний графік'!$J$14,C201,"")</f>
        <v/>
      </c>
      <c r="E202" s="26" t="str">
        <f>IF(B201&lt;'Умови та класичний графік'!$J$14,C202-1,"")</f>
        <v/>
      </c>
      <c r="F202" s="37" t="str">
        <f>IF(B201&lt;'Умови та класичний графік'!$J$14,E202-D202+1,"")</f>
        <v/>
      </c>
      <c r="G202" s="105" t="str">
        <f>IF(B201&lt;'Умови та класичний графік'!$J$14,-(SUM(J202:L202)),"")</f>
        <v/>
      </c>
      <c r="H202" s="105"/>
      <c r="I202" s="32" t="str">
        <f>IF(B201&lt;'Умови та класичний графік'!$J$14,I201+J202,"")</f>
        <v/>
      </c>
      <c r="J202" s="32" t="str">
        <f>IF(B201&lt;'Умови та класичний графік'!$J$14,PPMT($J$20/12,B202,$J$12,$J$11,0,0),"")</f>
        <v/>
      </c>
      <c r="K202" s="32" t="str">
        <f>IF(B201&lt;'Умови та класичний графік'!$J$14,IPMT($J$20/12,B202,$J$12,$J$11,0,0),"")</f>
        <v/>
      </c>
      <c r="L202" s="30" t="str">
        <f>IF(B201&lt;'Умови та класичний графік'!$J$14,-(SUM(M202:V202)),"")</f>
        <v/>
      </c>
      <c r="M202" s="38"/>
      <c r="N202" s="39"/>
      <c r="O202" s="39"/>
      <c r="P202" s="32"/>
      <c r="Q202" s="40"/>
      <c r="R202" s="40"/>
      <c r="S202" s="41"/>
      <c r="T202" s="41"/>
      <c r="U202" s="33" t="str">
        <f>IF(B201&lt;'Умови та класичний графік'!$J$14,('Умови та класичний графік'!$J$15*$N$18)+(I202*$N$19),"")</f>
        <v/>
      </c>
      <c r="V202" s="41"/>
      <c r="W202" s="43" t="str">
        <f>IF(B201&lt;'Умови та класичний графік'!$J$14,XIRR($G$34:G202,$C$34:C202,0),"")</f>
        <v/>
      </c>
      <c r="X202" s="42"/>
      <c r="Y202" s="35"/>
    </row>
    <row r="203" spans="2:25" x14ac:dyDescent="0.2">
      <c r="B203" s="25">
        <v>169</v>
      </c>
      <c r="C203" s="36" t="str">
        <f>IF(B202&lt;'Умови та класичний графік'!$J$14,EDATE(C202,1),"")</f>
        <v/>
      </c>
      <c r="D203" s="36" t="str">
        <f>IF(B202&lt;'Умови та класичний графік'!$J$14,C202,"")</f>
        <v/>
      </c>
      <c r="E203" s="26" t="str">
        <f>IF(B202&lt;'Умови та класичний графік'!$J$14,C203-1,"")</f>
        <v/>
      </c>
      <c r="F203" s="37" t="str">
        <f>IF(B202&lt;'Умови та класичний графік'!$J$14,E203-D203+1,"")</f>
        <v/>
      </c>
      <c r="G203" s="105" t="str">
        <f>IF(B202&lt;'Умови та класичний графік'!$J$14,-(SUM(J203:L203)),"")</f>
        <v/>
      </c>
      <c r="H203" s="105"/>
      <c r="I203" s="32" t="str">
        <f>IF(B202&lt;'Умови та класичний графік'!$J$14,I202+J203,"")</f>
        <v/>
      </c>
      <c r="J203" s="32" t="str">
        <f>IF(B202&lt;'Умови та класичний графік'!$J$14,PPMT($J$20/12,B203,$J$12,$J$11,0,0),"")</f>
        <v/>
      </c>
      <c r="K203" s="32" t="str">
        <f>IF(B202&lt;'Умови та класичний графік'!$J$14,IPMT($J$20/12,B203,$J$12,$J$11,0,0),"")</f>
        <v/>
      </c>
      <c r="L203" s="30" t="str">
        <f>IF(B202&lt;'Умови та класичний графік'!$J$14,-(SUM(M203:V203)),"")</f>
        <v/>
      </c>
      <c r="M203" s="38"/>
      <c r="N203" s="39"/>
      <c r="O203" s="39"/>
      <c r="P203" s="32"/>
      <c r="Q203" s="40"/>
      <c r="R203" s="40"/>
      <c r="S203" s="41"/>
      <c r="T203" s="41"/>
      <c r="U203" s="41"/>
      <c r="V203" s="41"/>
      <c r="W203" s="43" t="str">
        <f>IF(B202&lt;'Умови та класичний графік'!$J$14,XIRR($G$34:G203,$C$34:C203,0),"")</f>
        <v/>
      </c>
      <c r="X203" s="42"/>
      <c r="Y203" s="35"/>
    </row>
    <row r="204" spans="2:25" x14ac:dyDescent="0.2">
      <c r="B204" s="25">
        <v>170</v>
      </c>
      <c r="C204" s="36" t="str">
        <f>IF(B203&lt;'Умови та класичний графік'!$J$14,EDATE(C203,1),"")</f>
        <v/>
      </c>
      <c r="D204" s="36" t="str">
        <f>IF(B203&lt;'Умови та класичний графік'!$J$14,C203,"")</f>
        <v/>
      </c>
      <c r="E204" s="26" t="str">
        <f>IF(B203&lt;'Умови та класичний графік'!$J$14,C204-1,"")</f>
        <v/>
      </c>
      <c r="F204" s="37" t="str">
        <f>IF(B203&lt;'Умови та класичний графік'!$J$14,E204-D204+1,"")</f>
        <v/>
      </c>
      <c r="G204" s="105" t="str">
        <f>IF(B203&lt;'Умови та класичний графік'!$J$14,-(SUM(J204:L204)),"")</f>
        <v/>
      </c>
      <c r="H204" s="105"/>
      <c r="I204" s="32" t="str">
        <f>IF(B203&lt;'Умови та класичний графік'!$J$14,I203+J204,"")</f>
        <v/>
      </c>
      <c r="J204" s="32" t="str">
        <f>IF(B203&lt;'Умови та класичний графік'!$J$14,PPMT($J$20/12,B204,$J$12,$J$11,0,0),"")</f>
        <v/>
      </c>
      <c r="K204" s="32" t="str">
        <f>IF(B203&lt;'Умови та класичний графік'!$J$14,IPMT($J$20/12,B204,$J$12,$J$11,0,0),"")</f>
        <v/>
      </c>
      <c r="L204" s="30" t="str">
        <f>IF(B203&lt;'Умови та класичний графік'!$J$14,-(SUM(M204:V204)),"")</f>
        <v/>
      </c>
      <c r="M204" s="38"/>
      <c r="N204" s="39"/>
      <c r="O204" s="39"/>
      <c r="P204" s="32"/>
      <c r="Q204" s="40"/>
      <c r="R204" s="40"/>
      <c r="S204" s="41"/>
      <c r="T204" s="41"/>
      <c r="U204" s="41"/>
      <c r="V204" s="41"/>
      <c r="W204" s="43" t="str">
        <f>IF(B203&lt;'Умови та класичний графік'!$J$14,XIRR($G$34:G204,$C$34:C204,0),"")</f>
        <v/>
      </c>
      <c r="X204" s="42"/>
      <c r="Y204" s="35"/>
    </row>
    <row r="205" spans="2:25" x14ac:dyDescent="0.2">
      <c r="B205" s="25">
        <v>171</v>
      </c>
      <c r="C205" s="36" t="str">
        <f>IF(B204&lt;'Умови та класичний графік'!$J$14,EDATE(C204,1),"")</f>
        <v/>
      </c>
      <c r="D205" s="36" t="str">
        <f>IF(B204&lt;'Умови та класичний графік'!$J$14,C204,"")</f>
        <v/>
      </c>
      <c r="E205" s="26" t="str">
        <f>IF(B204&lt;'Умови та класичний графік'!$J$14,C205-1,"")</f>
        <v/>
      </c>
      <c r="F205" s="37" t="str">
        <f>IF(B204&lt;'Умови та класичний графік'!$J$14,E205-D205+1,"")</f>
        <v/>
      </c>
      <c r="G205" s="105" t="str">
        <f>IF(B204&lt;'Умови та класичний графік'!$J$14,-(SUM(J205:L205)),"")</f>
        <v/>
      </c>
      <c r="H205" s="105"/>
      <c r="I205" s="32" t="str">
        <f>IF(B204&lt;'Умови та класичний графік'!$J$14,I204+J205,"")</f>
        <v/>
      </c>
      <c r="J205" s="32" t="str">
        <f>IF(B204&lt;'Умови та класичний графік'!$J$14,PPMT($J$20/12,B205,$J$12,$J$11,0,0),"")</f>
        <v/>
      </c>
      <c r="K205" s="32" t="str">
        <f>IF(B204&lt;'Умови та класичний графік'!$J$14,IPMT($J$20/12,B205,$J$12,$J$11,0,0),"")</f>
        <v/>
      </c>
      <c r="L205" s="30" t="str">
        <f>IF(B204&lt;'Умови та класичний графік'!$J$14,-(SUM(M205:V205)),"")</f>
        <v/>
      </c>
      <c r="M205" s="38"/>
      <c r="N205" s="39"/>
      <c r="O205" s="39"/>
      <c r="P205" s="32"/>
      <c r="Q205" s="40"/>
      <c r="R205" s="40"/>
      <c r="S205" s="41"/>
      <c r="T205" s="41"/>
      <c r="U205" s="41"/>
      <c r="V205" s="41"/>
      <c r="W205" s="43" t="str">
        <f>IF(B204&lt;'Умови та класичний графік'!$J$14,XIRR($G$34:G205,$C$34:C205,0),"")</f>
        <v/>
      </c>
      <c r="X205" s="42"/>
      <c r="Y205" s="35"/>
    </row>
    <row r="206" spans="2:25" x14ac:dyDescent="0.2">
      <c r="B206" s="25">
        <v>172</v>
      </c>
      <c r="C206" s="36" t="str">
        <f>IF(B205&lt;'Умови та класичний графік'!$J$14,EDATE(C205,1),"")</f>
        <v/>
      </c>
      <c r="D206" s="36" t="str">
        <f>IF(B205&lt;'Умови та класичний графік'!$J$14,C205,"")</f>
        <v/>
      </c>
      <c r="E206" s="26" t="str">
        <f>IF(B205&lt;'Умови та класичний графік'!$J$14,C206-1,"")</f>
        <v/>
      </c>
      <c r="F206" s="37" t="str">
        <f>IF(B205&lt;'Умови та класичний графік'!$J$14,E206-D206+1,"")</f>
        <v/>
      </c>
      <c r="G206" s="105" t="str">
        <f>IF(B205&lt;'Умови та класичний графік'!$J$14,-(SUM(J206:L206)),"")</f>
        <v/>
      </c>
      <c r="H206" s="105"/>
      <c r="I206" s="32" t="str">
        <f>IF(B205&lt;'Умови та класичний графік'!$J$14,I205+J206,"")</f>
        <v/>
      </c>
      <c r="J206" s="32" t="str">
        <f>IF(B205&lt;'Умови та класичний графік'!$J$14,PPMT($J$20/12,B206,$J$12,$J$11,0,0),"")</f>
        <v/>
      </c>
      <c r="K206" s="32" t="str">
        <f>IF(B205&lt;'Умови та класичний графік'!$J$14,IPMT($J$20/12,B206,$J$12,$J$11,0,0),"")</f>
        <v/>
      </c>
      <c r="L206" s="30" t="str">
        <f>IF(B205&lt;'Умови та класичний графік'!$J$14,-(SUM(M206:V206)),"")</f>
        <v/>
      </c>
      <c r="M206" s="38"/>
      <c r="N206" s="39"/>
      <c r="O206" s="39"/>
      <c r="P206" s="32"/>
      <c r="Q206" s="40"/>
      <c r="R206" s="40"/>
      <c r="S206" s="41"/>
      <c r="T206" s="41"/>
      <c r="U206" s="41"/>
      <c r="V206" s="41"/>
      <c r="W206" s="43" t="str">
        <f>IF(B205&lt;'Умови та класичний графік'!$J$14,XIRR($G$34:G206,$C$34:C206,0),"")</f>
        <v/>
      </c>
      <c r="X206" s="42"/>
      <c r="Y206" s="35"/>
    </row>
    <row r="207" spans="2:25" x14ac:dyDescent="0.2">
      <c r="B207" s="25">
        <v>173</v>
      </c>
      <c r="C207" s="36" t="str">
        <f>IF(B206&lt;'Умови та класичний графік'!$J$14,EDATE(C206,1),"")</f>
        <v/>
      </c>
      <c r="D207" s="36" t="str">
        <f>IF(B206&lt;'Умови та класичний графік'!$J$14,C206,"")</f>
        <v/>
      </c>
      <c r="E207" s="26" t="str">
        <f>IF(B206&lt;'Умови та класичний графік'!$J$14,C207-1,"")</f>
        <v/>
      </c>
      <c r="F207" s="37" t="str">
        <f>IF(B206&lt;'Умови та класичний графік'!$J$14,E207-D207+1,"")</f>
        <v/>
      </c>
      <c r="G207" s="105" t="str">
        <f>IF(B206&lt;'Умови та класичний графік'!$J$14,-(SUM(J207:L207)),"")</f>
        <v/>
      </c>
      <c r="H207" s="105"/>
      <c r="I207" s="32" t="str">
        <f>IF(B206&lt;'Умови та класичний графік'!$J$14,I206+J207,"")</f>
        <v/>
      </c>
      <c r="J207" s="32" t="str">
        <f>IF(B206&lt;'Умови та класичний графік'!$J$14,PPMT($J$20/12,B207,$J$12,$J$11,0,0),"")</f>
        <v/>
      </c>
      <c r="K207" s="32" t="str">
        <f>IF(B206&lt;'Умови та класичний графік'!$J$14,IPMT($J$20/12,B207,$J$12,$J$11,0,0),"")</f>
        <v/>
      </c>
      <c r="L207" s="30" t="str">
        <f>IF(B206&lt;'Умови та класичний графік'!$J$14,-(SUM(M207:V207)),"")</f>
        <v/>
      </c>
      <c r="M207" s="38"/>
      <c r="N207" s="39"/>
      <c r="O207" s="39"/>
      <c r="P207" s="32"/>
      <c r="Q207" s="40"/>
      <c r="R207" s="40"/>
      <c r="S207" s="41"/>
      <c r="T207" s="41"/>
      <c r="U207" s="41"/>
      <c r="V207" s="41"/>
      <c r="W207" s="43" t="str">
        <f>IF(B206&lt;'Умови та класичний графік'!$J$14,XIRR($G$34:G207,$C$34:C207,0),"")</f>
        <v/>
      </c>
      <c r="X207" s="42"/>
      <c r="Y207" s="35"/>
    </row>
    <row r="208" spans="2:25" x14ac:dyDescent="0.2">
      <c r="B208" s="25">
        <v>174</v>
      </c>
      <c r="C208" s="36" t="str">
        <f>IF(B207&lt;'Умови та класичний графік'!$J$14,EDATE(C207,1),"")</f>
        <v/>
      </c>
      <c r="D208" s="36" t="str">
        <f>IF(B207&lt;'Умови та класичний графік'!$J$14,C207,"")</f>
        <v/>
      </c>
      <c r="E208" s="26" t="str">
        <f>IF(B207&lt;'Умови та класичний графік'!$J$14,C208-1,"")</f>
        <v/>
      </c>
      <c r="F208" s="37" t="str">
        <f>IF(B207&lt;'Умови та класичний графік'!$J$14,E208-D208+1,"")</f>
        <v/>
      </c>
      <c r="G208" s="105" t="str">
        <f>IF(B207&lt;'Умови та класичний графік'!$J$14,-(SUM(J208:L208)),"")</f>
        <v/>
      </c>
      <c r="H208" s="105"/>
      <c r="I208" s="32" t="str">
        <f>IF(B207&lt;'Умови та класичний графік'!$J$14,I207+J208,"")</f>
        <v/>
      </c>
      <c r="J208" s="32" t="str">
        <f>IF(B207&lt;'Умови та класичний графік'!$J$14,PPMT($J$20/12,B208,$J$12,$J$11,0,0),"")</f>
        <v/>
      </c>
      <c r="K208" s="32" t="str">
        <f>IF(B207&lt;'Умови та класичний графік'!$J$14,IPMT($J$20/12,B208,$J$12,$J$11,0,0),"")</f>
        <v/>
      </c>
      <c r="L208" s="30" t="str">
        <f>IF(B207&lt;'Умови та класичний графік'!$J$14,-(SUM(M208:V208)),"")</f>
        <v/>
      </c>
      <c r="M208" s="38"/>
      <c r="N208" s="39"/>
      <c r="O208" s="39"/>
      <c r="P208" s="32"/>
      <c r="Q208" s="40"/>
      <c r="R208" s="40"/>
      <c r="S208" s="41"/>
      <c r="T208" s="41"/>
      <c r="U208" s="41"/>
      <c r="V208" s="41"/>
      <c r="W208" s="43" t="str">
        <f>IF(B207&lt;'Умови та класичний графік'!$J$14,XIRR($G$34:G208,$C$34:C208,0),"")</f>
        <v/>
      </c>
      <c r="X208" s="42"/>
      <c r="Y208" s="35"/>
    </row>
    <row r="209" spans="2:25" x14ac:dyDescent="0.2">
      <c r="B209" s="25">
        <v>175</v>
      </c>
      <c r="C209" s="36" t="str">
        <f>IF(B208&lt;'Умови та класичний графік'!$J$14,EDATE(C208,1),"")</f>
        <v/>
      </c>
      <c r="D209" s="36" t="str">
        <f>IF(B208&lt;'Умови та класичний графік'!$J$14,C208,"")</f>
        <v/>
      </c>
      <c r="E209" s="26" t="str">
        <f>IF(B208&lt;'Умови та класичний графік'!$J$14,C209-1,"")</f>
        <v/>
      </c>
      <c r="F209" s="37" t="str">
        <f>IF(B208&lt;'Умови та класичний графік'!$J$14,E209-D209+1,"")</f>
        <v/>
      </c>
      <c r="G209" s="105" t="str">
        <f>IF(B208&lt;'Умови та класичний графік'!$J$14,-(SUM(J209:L209)),"")</f>
        <v/>
      </c>
      <c r="H209" s="105"/>
      <c r="I209" s="32" t="str">
        <f>IF(B208&lt;'Умови та класичний графік'!$J$14,I208+J209,"")</f>
        <v/>
      </c>
      <c r="J209" s="32" t="str">
        <f>IF(B208&lt;'Умови та класичний графік'!$J$14,PPMT($J$20/12,B209,$J$12,$J$11,0,0),"")</f>
        <v/>
      </c>
      <c r="K209" s="32" t="str">
        <f>IF(B208&lt;'Умови та класичний графік'!$J$14,IPMT($J$20/12,B209,$J$12,$J$11,0,0),"")</f>
        <v/>
      </c>
      <c r="L209" s="30" t="str">
        <f>IF(B208&lt;'Умови та класичний графік'!$J$14,-(SUM(M209:V209)),"")</f>
        <v/>
      </c>
      <c r="M209" s="38"/>
      <c r="N209" s="39"/>
      <c r="O209" s="39"/>
      <c r="P209" s="32"/>
      <c r="Q209" s="40"/>
      <c r="R209" s="40"/>
      <c r="S209" s="41"/>
      <c r="T209" s="41"/>
      <c r="U209" s="41"/>
      <c r="V209" s="41"/>
      <c r="W209" s="43" t="str">
        <f>IF(B208&lt;'Умови та класичний графік'!$J$14,XIRR($G$34:G209,$C$34:C209,0),"")</f>
        <v/>
      </c>
      <c r="X209" s="42"/>
      <c r="Y209" s="35"/>
    </row>
    <row r="210" spans="2:25" x14ac:dyDescent="0.2">
      <c r="B210" s="25">
        <v>176</v>
      </c>
      <c r="C210" s="36" t="str">
        <f>IF(B209&lt;'Умови та класичний графік'!$J$14,EDATE(C209,1),"")</f>
        <v/>
      </c>
      <c r="D210" s="36" t="str">
        <f>IF(B209&lt;'Умови та класичний графік'!$J$14,C209,"")</f>
        <v/>
      </c>
      <c r="E210" s="26" t="str">
        <f>IF(B209&lt;'Умови та класичний графік'!$J$14,C210-1,"")</f>
        <v/>
      </c>
      <c r="F210" s="37" t="str">
        <f>IF(B209&lt;'Умови та класичний графік'!$J$14,E210-D210+1,"")</f>
        <v/>
      </c>
      <c r="G210" s="105" t="str">
        <f>IF(B209&lt;'Умови та класичний графік'!$J$14,-(SUM(J210:L210)),"")</f>
        <v/>
      </c>
      <c r="H210" s="105"/>
      <c r="I210" s="32" t="str">
        <f>IF(B209&lt;'Умови та класичний графік'!$J$14,I209+J210,"")</f>
        <v/>
      </c>
      <c r="J210" s="32" t="str">
        <f>IF(B209&lt;'Умови та класичний графік'!$J$14,PPMT($J$20/12,B210,$J$12,$J$11,0,0),"")</f>
        <v/>
      </c>
      <c r="K210" s="32" t="str">
        <f>IF(B209&lt;'Умови та класичний графік'!$J$14,IPMT($J$20/12,B210,$J$12,$J$11,0,0),"")</f>
        <v/>
      </c>
      <c r="L210" s="30" t="str">
        <f>IF(B209&lt;'Умови та класичний графік'!$J$14,-(SUM(M210:V210)),"")</f>
        <v/>
      </c>
      <c r="M210" s="38"/>
      <c r="N210" s="39"/>
      <c r="O210" s="39"/>
      <c r="P210" s="32"/>
      <c r="Q210" s="40"/>
      <c r="R210" s="40"/>
      <c r="S210" s="41"/>
      <c r="T210" s="41"/>
      <c r="U210" s="41"/>
      <c r="V210" s="41"/>
      <c r="W210" s="43" t="str">
        <f>IF(B209&lt;'Умови та класичний графік'!$J$14,XIRR($G$34:G210,$C$34:C210,0),"")</f>
        <v/>
      </c>
      <c r="X210" s="42"/>
      <c r="Y210" s="35"/>
    </row>
    <row r="211" spans="2:25" x14ac:dyDescent="0.2">
      <c r="B211" s="25">
        <v>177</v>
      </c>
      <c r="C211" s="36" t="str">
        <f>IF(B210&lt;'Умови та класичний графік'!$J$14,EDATE(C210,1),"")</f>
        <v/>
      </c>
      <c r="D211" s="36" t="str">
        <f>IF(B210&lt;'Умови та класичний графік'!$J$14,C210,"")</f>
        <v/>
      </c>
      <c r="E211" s="26" t="str">
        <f>IF(B210&lt;'Умови та класичний графік'!$J$14,C211-1,"")</f>
        <v/>
      </c>
      <c r="F211" s="37" t="str">
        <f>IF(B210&lt;'Умови та класичний графік'!$J$14,E211-D211+1,"")</f>
        <v/>
      </c>
      <c r="G211" s="105" t="str">
        <f>IF(B210&lt;'Умови та класичний графік'!$J$14,-(SUM(J211:L211)),"")</f>
        <v/>
      </c>
      <c r="H211" s="105"/>
      <c r="I211" s="32" t="str">
        <f>IF(B210&lt;'Умови та класичний графік'!$J$14,I210+J211,"")</f>
        <v/>
      </c>
      <c r="J211" s="32" t="str">
        <f>IF(B210&lt;'Умови та класичний графік'!$J$14,PPMT($J$20/12,B211,$J$12,$J$11,0,0),"")</f>
        <v/>
      </c>
      <c r="K211" s="32" t="str">
        <f>IF(B210&lt;'Умови та класичний графік'!$J$14,IPMT($J$20/12,B211,$J$12,$J$11,0,0),"")</f>
        <v/>
      </c>
      <c r="L211" s="30" t="str">
        <f>IF(B210&lt;'Умови та класичний графік'!$J$14,-(SUM(M211:V211)),"")</f>
        <v/>
      </c>
      <c r="M211" s="38"/>
      <c r="N211" s="39"/>
      <c r="O211" s="39"/>
      <c r="P211" s="32"/>
      <c r="Q211" s="40"/>
      <c r="R211" s="40"/>
      <c r="S211" s="41"/>
      <c r="T211" s="41"/>
      <c r="U211" s="41"/>
      <c r="V211" s="41"/>
      <c r="W211" s="43" t="str">
        <f>IF(B210&lt;'Умови та класичний графік'!$J$14,XIRR($G$34:G211,$C$34:C211,0),"")</f>
        <v/>
      </c>
      <c r="X211" s="42"/>
      <c r="Y211" s="35"/>
    </row>
    <row r="212" spans="2:25" x14ac:dyDescent="0.2">
      <c r="B212" s="25">
        <v>178</v>
      </c>
      <c r="C212" s="36" t="str">
        <f>IF(B211&lt;'Умови та класичний графік'!$J$14,EDATE(C211,1),"")</f>
        <v/>
      </c>
      <c r="D212" s="36" t="str">
        <f>IF(B211&lt;'Умови та класичний графік'!$J$14,C211,"")</f>
        <v/>
      </c>
      <c r="E212" s="26" t="str">
        <f>IF(B211&lt;'Умови та класичний графік'!$J$14,C212-1,"")</f>
        <v/>
      </c>
      <c r="F212" s="37" t="str">
        <f>IF(B211&lt;'Умови та класичний графік'!$J$14,E212-D212+1,"")</f>
        <v/>
      </c>
      <c r="G212" s="105" t="str">
        <f>IF(B211&lt;'Умови та класичний графік'!$J$14,-(SUM(J212:L212)),"")</f>
        <v/>
      </c>
      <c r="H212" s="105"/>
      <c r="I212" s="32" t="str">
        <f>IF(B211&lt;'Умови та класичний графік'!$J$14,I211+J212,"")</f>
        <v/>
      </c>
      <c r="J212" s="32" t="str">
        <f>IF(B211&lt;'Умови та класичний графік'!$J$14,PPMT($J$20/12,B212,$J$12,$J$11,0,0),"")</f>
        <v/>
      </c>
      <c r="K212" s="32" t="str">
        <f>IF(B211&lt;'Умови та класичний графік'!$J$14,IPMT($J$20/12,B212,$J$12,$J$11,0,0),"")</f>
        <v/>
      </c>
      <c r="L212" s="30" t="str">
        <f>IF(B211&lt;'Умови та класичний графік'!$J$14,-(SUM(M212:V212)),"")</f>
        <v/>
      </c>
      <c r="M212" s="38"/>
      <c r="N212" s="39"/>
      <c r="O212" s="39"/>
      <c r="P212" s="32"/>
      <c r="Q212" s="40"/>
      <c r="R212" s="40"/>
      <c r="S212" s="41"/>
      <c r="T212" s="41"/>
      <c r="U212" s="41"/>
      <c r="V212" s="41"/>
      <c r="W212" s="43" t="str">
        <f>IF(B211&lt;'Умови та класичний графік'!$J$14,XIRR($G$34:G212,$C$34:C212,0),"")</f>
        <v/>
      </c>
      <c r="X212" s="42"/>
      <c r="Y212" s="35"/>
    </row>
    <row r="213" spans="2:25" x14ac:dyDescent="0.2">
      <c r="B213" s="25">
        <v>179</v>
      </c>
      <c r="C213" s="36" t="str">
        <f>IF(B212&lt;'Умови та класичний графік'!$J$14,EDATE(C212,1),"")</f>
        <v/>
      </c>
      <c r="D213" s="36" t="str">
        <f>IF(B212&lt;'Умови та класичний графік'!$J$14,C212,"")</f>
        <v/>
      </c>
      <c r="E213" s="26" t="str">
        <f>IF(B212&lt;'Умови та класичний графік'!$J$14,C213-1,"")</f>
        <v/>
      </c>
      <c r="F213" s="37" t="str">
        <f>IF(B212&lt;'Умови та класичний графік'!$J$14,E213-D213+1,"")</f>
        <v/>
      </c>
      <c r="G213" s="105" t="str">
        <f>IF(B212&lt;'Умови та класичний графік'!$J$14,-(SUM(J213:L213)),"")</f>
        <v/>
      </c>
      <c r="H213" s="105"/>
      <c r="I213" s="32" t="str">
        <f>IF(B212&lt;'Умови та класичний графік'!$J$14,I212+J213,"")</f>
        <v/>
      </c>
      <c r="J213" s="32" t="str">
        <f>IF(B212&lt;'Умови та класичний графік'!$J$14,PPMT($J$20/12,B213,$J$12,$J$11,0,0),"")</f>
        <v/>
      </c>
      <c r="K213" s="32" t="str">
        <f>IF(B212&lt;'Умови та класичний графік'!$J$14,IPMT($J$20/12,B213,$J$12,$J$11,0,0),"")</f>
        <v/>
      </c>
      <c r="L213" s="30" t="str">
        <f>IF(B212&lt;'Умови та класичний графік'!$J$14,-(SUM(M213:V213)),"")</f>
        <v/>
      </c>
      <c r="M213" s="38"/>
      <c r="N213" s="39"/>
      <c r="O213" s="39"/>
      <c r="P213" s="32"/>
      <c r="Q213" s="40"/>
      <c r="R213" s="40"/>
      <c r="S213" s="41"/>
      <c r="T213" s="41"/>
      <c r="U213" s="41"/>
      <c r="V213" s="41"/>
      <c r="W213" s="43" t="str">
        <f>IF(B212&lt;'Умови та класичний графік'!$J$14,XIRR($G$34:G213,$C$34:C213,0),"")</f>
        <v/>
      </c>
      <c r="X213" s="42"/>
      <c r="Y213" s="35"/>
    </row>
    <row r="214" spans="2:25" x14ac:dyDescent="0.2">
      <c r="B214" s="25">
        <v>180</v>
      </c>
      <c r="C214" s="36" t="str">
        <f>IF(B213&lt;'Умови та класичний графік'!$J$14,EDATE(C213,1),"")</f>
        <v/>
      </c>
      <c r="D214" s="36" t="str">
        <f>IF(B213&lt;'Умови та класичний графік'!$J$14,C213,"")</f>
        <v/>
      </c>
      <c r="E214" s="26" t="str">
        <f>IF(B213&lt;'Умови та класичний графік'!$J$14,C214-1,"")</f>
        <v/>
      </c>
      <c r="F214" s="37" t="str">
        <f>IF(B213&lt;'Умови та класичний графік'!$J$14,E214-D214+1,"")</f>
        <v/>
      </c>
      <c r="G214" s="105" t="str">
        <f>IF(B213&lt;'Умови та класичний графік'!$J$14,-(SUM(J214:L214)),"")</f>
        <v/>
      </c>
      <c r="H214" s="105"/>
      <c r="I214" s="32" t="str">
        <f>IF(B213&lt;'Умови та класичний графік'!$J$14,I213+J214,"")</f>
        <v/>
      </c>
      <c r="J214" s="32" t="str">
        <f>IF(B213&lt;'Умови та класичний графік'!$J$14,PPMT($J$20/12,B214,$J$12,$J$11,0,0),"")</f>
        <v/>
      </c>
      <c r="K214" s="32" t="str">
        <f>IF(B213&lt;'Умови та класичний графік'!$J$14,IPMT($J$20/12,B214,$J$12,$J$11,0,0),"")</f>
        <v/>
      </c>
      <c r="L214" s="30" t="str">
        <f>IF(B213&lt;'Умови та класичний графік'!$J$14,-(SUM(M214:V214)),"")</f>
        <v/>
      </c>
      <c r="M214" s="38"/>
      <c r="N214" s="39"/>
      <c r="O214" s="39"/>
      <c r="P214" s="32"/>
      <c r="Q214" s="40"/>
      <c r="R214" s="40"/>
      <c r="S214" s="41"/>
      <c r="T214" s="41"/>
      <c r="U214" s="33" t="str">
        <f>IF(B213&lt;'Умови та класичний графік'!$J$14,('Умови та класичний графік'!$J$15*$N$18)+(I214*$N$19),"")</f>
        <v/>
      </c>
      <c r="V214" s="41"/>
      <c r="W214" s="43" t="str">
        <f>IF(B213&lt;'Умови та класичний графік'!$J$14,XIRR($G$34:G214,$C$34:C214,0),"")</f>
        <v/>
      </c>
      <c r="X214" s="42"/>
      <c r="Y214" s="35"/>
    </row>
    <row r="215" spans="2:25" x14ac:dyDescent="0.2">
      <c r="B215" s="25">
        <v>181</v>
      </c>
      <c r="C215" s="36" t="str">
        <f>IF(B214&lt;'Умови та класичний графік'!$J$14,EDATE(C214,1),"")</f>
        <v/>
      </c>
      <c r="D215" s="36" t="str">
        <f>IF(B214&lt;'Умови та класичний графік'!$J$14,C214,"")</f>
        <v/>
      </c>
      <c r="E215" s="26" t="str">
        <f>IF(B214&lt;'Умови та класичний графік'!$J$14,C215-1,"")</f>
        <v/>
      </c>
      <c r="F215" s="37" t="str">
        <f>IF(B214&lt;'Умови та класичний графік'!$J$14,E215-D215+1,"")</f>
        <v/>
      </c>
      <c r="G215" s="105" t="str">
        <f>IF(B214&lt;'Умови та класичний графік'!$J$14,-(SUM(J215:L215)),"")</f>
        <v/>
      </c>
      <c r="H215" s="105"/>
      <c r="I215" s="32" t="str">
        <f>IF(B214&lt;'Умови та класичний графік'!$J$14,I214+J215,"")</f>
        <v/>
      </c>
      <c r="J215" s="32" t="str">
        <f>IF(B214&lt;'Умови та класичний графік'!$J$14,PPMT($J$20/12,B215,$J$12,$J$11,0,0),"")</f>
        <v/>
      </c>
      <c r="K215" s="32" t="str">
        <f>IF(B214&lt;'Умови та класичний графік'!$J$14,IPMT($J$20/12,B215,$J$12,$J$11,0,0),"")</f>
        <v/>
      </c>
      <c r="L215" s="30" t="str">
        <f>IF(B214&lt;'Умови та класичний графік'!$J$14,-(SUM(M215:V215)),"")</f>
        <v/>
      </c>
      <c r="M215" s="38"/>
      <c r="N215" s="39"/>
      <c r="O215" s="39"/>
      <c r="P215" s="32"/>
      <c r="Q215" s="40"/>
      <c r="R215" s="40"/>
      <c r="S215" s="41"/>
      <c r="T215" s="41"/>
      <c r="U215" s="41"/>
      <c r="V215" s="41"/>
      <c r="W215" s="43" t="str">
        <f>IF(B214&lt;'Умови та класичний графік'!$J$14,XIRR($G$34:G215,$C$34:C215,0),"")</f>
        <v/>
      </c>
      <c r="X215" s="42"/>
      <c r="Y215" s="35"/>
    </row>
    <row r="216" spans="2:25" x14ac:dyDescent="0.2">
      <c r="B216" s="25">
        <v>182</v>
      </c>
      <c r="C216" s="36" t="str">
        <f>IF(B215&lt;'Умови та класичний графік'!$J$14,EDATE(C215,1),"")</f>
        <v/>
      </c>
      <c r="D216" s="36" t="str">
        <f>IF(B215&lt;'Умови та класичний графік'!$J$14,C215,"")</f>
        <v/>
      </c>
      <c r="E216" s="26" t="str">
        <f>IF(B215&lt;'Умови та класичний графік'!$J$14,C216-1,"")</f>
        <v/>
      </c>
      <c r="F216" s="37" t="str">
        <f>IF(B215&lt;'Умови та класичний графік'!$J$14,E216-D216+1,"")</f>
        <v/>
      </c>
      <c r="G216" s="105" t="str">
        <f>IF(B215&lt;'Умови та класичний графік'!$J$14,-(SUM(J216:L216)),"")</f>
        <v/>
      </c>
      <c r="H216" s="105"/>
      <c r="I216" s="32" t="str">
        <f>IF(B215&lt;'Умови та класичний графік'!$J$14,I215+J216,"")</f>
        <v/>
      </c>
      <c r="J216" s="32" t="str">
        <f>IF(B215&lt;'Умови та класичний графік'!$J$14,PPMT($J$20/12,B216,$J$12,$J$11,0,0),"")</f>
        <v/>
      </c>
      <c r="K216" s="32" t="str">
        <f>IF(B215&lt;'Умови та класичний графік'!$J$14,IPMT($J$20/12,B216,$J$12,$J$11,0,0),"")</f>
        <v/>
      </c>
      <c r="L216" s="30" t="str">
        <f>IF(B215&lt;'Умови та класичний графік'!$J$14,-(SUM(M216:V216)),"")</f>
        <v/>
      </c>
      <c r="M216" s="38"/>
      <c r="N216" s="39"/>
      <c r="O216" s="39"/>
      <c r="P216" s="32"/>
      <c r="Q216" s="40"/>
      <c r="R216" s="40"/>
      <c r="S216" s="41"/>
      <c r="T216" s="41"/>
      <c r="U216" s="41"/>
      <c r="V216" s="41"/>
      <c r="W216" s="43" t="str">
        <f>IF(B215&lt;'Умови та класичний графік'!$J$14,XIRR($G$34:G216,$C$34:C216,0),"")</f>
        <v/>
      </c>
      <c r="X216" s="42"/>
      <c r="Y216" s="35"/>
    </row>
    <row r="217" spans="2:25" x14ac:dyDescent="0.2">
      <c r="B217" s="25">
        <v>183</v>
      </c>
      <c r="C217" s="36" t="str">
        <f>IF(B216&lt;'Умови та класичний графік'!$J$14,EDATE(C216,1),"")</f>
        <v/>
      </c>
      <c r="D217" s="36" t="str">
        <f>IF(B216&lt;'Умови та класичний графік'!$J$14,C216,"")</f>
        <v/>
      </c>
      <c r="E217" s="26" t="str">
        <f>IF(B216&lt;'Умови та класичний графік'!$J$14,C217-1,"")</f>
        <v/>
      </c>
      <c r="F217" s="37" t="str">
        <f>IF(B216&lt;'Умови та класичний графік'!$J$14,E217-D217+1,"")</f>
        <v/>
      </c>
      <c r="G217" s="105" t="str">
        <f>IF(B216&lt;'Умови та класичний графік'!$J$14,-(SUM(J217:L217)),"")</f>
        <v/>
      </c>
      <c r="H217" s="105"/>
      <c r="I217" s="32" t="str">
        <f>IF(B216&lt;'Умови та класичний графік'!$J$14,I216+J217,"")</f>
        <v/>
      </c>
      <c r="J217" s="32" t="str">
        <f>IF(B216&lt;'Умови та класичний графік'!$J$14,PPMT($J$20/12,B217,$J$12,$J$11,0,0),"")</f>
        <v/>
      </c>
      <c r="K217" s="32" t="str">
        <f>IF(B216&lt;'Умови та класичний графік'!$J$14,IPMT($J$20/12,B217,$J$12,$J$11,0,0),"")</f>
        <v/>
      </c>
      <c r="L217" s="30" t="str">
        <f>IF(B216&lt;'Умови та класичний графік'!$J$14,-(SUM(M217:V217)),"")</f>
        <v/>
      </c>
      <c r="M217" s="38"/>
      <c r="N217" s="39"/>
      <c r="O217" s="39"/>
      <c r="P217" s="32"/>
      <c r="Q217" s="40"/>
      <c r="R217" s="40"/>
      <c r="S217" s="41"/>
      <c r="T217" s="41"/>
      <c r="U217" s="41"/>
      <c r="V217" s="41"/>
      <c r="W217" s="43" t="str">
        <f>IF(B216&lt;'Умови та класичний графік'!$J$14,XIRR($G$34:G217,$C$34:C217,0),"")</f>
        <v/>
      </c>
      <c r="X217" s="42"/>
      <c r="Y217" s="35"/>
    </row>
    <row r="218" spans="2:25" x14ac:dyDescent="0.2">
      <c r="B218" s="25">
        <v>184</v>
      </c>
      <c r="C218" s="36" t="str">
        <f>IF(B217&lt;'Умови та класичний графік'!$J$14,EDATE(C217,1),"")</f>
        <v/>
      </c>
      <c r="D218" s="36" t="str">
        <f>IF(B217&lt;'Умови та класичний графік'!$J$14,C217,"")</f>
        <v/>
      </c>
      <c r="E218" s="26" t="str">
        <f>IF(B217&lt;'Умови та класичний графік'!$J$14,C218-1,"")</f>
        <v/>
      </c>
      <c r="F218" s="37" t="str">
        <f>IF(B217&lt;'Умови та класичний графік'!$J$14,E218-D218+1,"")</f>
        <v/>
      </c>
      <c r="G218" s="105" t="str">
        <f>IF(B217&lt;'Умови та класичний графік'!$J$14,-(SUM(J218:L218)),"")</f>
        <v/>
      </c>
      <c r="H218" s="105"/>
      <c r="I218" s="32" t="str">
        <f>IF(B217&lt;'Умови та класичний графік'!$J$14,I217+J218,"")</f>
        <v/>
      </c>
      <c r="J218" s="32" t="str">
        <f>IF(B217&lt;'Умови та класичний графік'!$J$14,PPMT($J$20/12,B218,$J$12,$J$11,0,0),"")</f>
        <v/>
      </c>
      <c r="K218" s="32" t="str">
        <f>IF(B217&lt;'Умови та класичний графік'!$J$14,IPMT($J$20/12,B218,$J$12,$J$11,0,0),"")</f>
        <v/>
      </c>
      <c r="L218" s="30" t="str">
        <f>IF(B217&lt;'Умови та класичний графік'!$J$14,-(SUM(M218:V218)),"")</f>
        <v/>
      </c>
      <c r="M218" s="38"/>
      <c r="N218" s="39"/>
      <c r="O218" s="39"/>
      <c r="P218" s="32"/>
      <c r="Q218" s="40"/>
      <c r="R218" s="40"/>
      <c r="S218" s="41"/>
      <c r="T218" s="41"/>
      <c r="U218" s="41"/>
      <c r="V218" s="41"/>
      <c r="W218" s="43" t="str">
        <f>IF(B217&lt;'Умови та класичний графік'!$J$14,XIRR($G$34:G218,$C$34:C218,0),"")</f>
        <v/>
      </c>
      <c r="X218" s="42"/>
      <c r="Y218" s="35"/>
    </row>
    <row r="219" spans="2:25" x14ac:dyDescent="0.2">
      <c r="B219" s="25">
        <v>185</v>
      </c>
      <c r="C219" s="36" t="str">
        <f>IF(B218&lt;'Умови та класичний графік'!$J$14,EDATE(C218,1),"")</f>
        <v/>
      </c>
      <c r="D219" s="36" t="str">
        <f>IF(B218&lt;'Умови та класичний графік'!$J$14,C218,"")</f>
        <v/>
      </c>
      <c r="E219" s="26" t="str">
        <f>IF(B218&lt;'Умови та класичний графік'!$J$14,C219-1,"")</f>
        <v/>
      </c>
      <c r="F219" s="37" t="str">
        <f>IF(B218&lt;'Умови та класичний графік'!$J$14,E219-D219+1,"")</f>
        <v/>
      </c>
      <c r="G219" s="105" t="str">
        <f>IF(B218&lt;'Умови та класичний графік'!$J$14,-(SUM(J219:L219)),"")</f>
        <v/>
      </c>
      <c r="H219" s="105"/>
      <c r="I219" s="32" t="str">
        <f>IF(B218&lt;'Умови та класичний графік'!$J$14,I218+J219,"")</f>
        <v/>
      </c>
      <c r="J219" s="32" t="str">
        <f>IF(B218&lt;'Умови та класичний графік'!$J$14,PPMT($J$20/12,B219,$J$12,$J$11,0,0),"")</f>
        <v/>
      </c>
      <c r="K219" s="32" t="str">
        <f>IF(B218&lt;'Умови та класичний графік'!$J$14,IPMT($J$20/12,B219,$J$12,$J$11,0,0),"")</f>
        <v/>
      </c>
      <c r="L219" s="30" t="str">
        <f>IF(B218&lt;'Умови та класичний графік'!$J$14,-(SUM(M219:V219)),"")</f>
        <v/>
      </c>
      <c r="M219" s="38"/>
      <c r="N219" s="39"/>
      <c r="O219" s="39"/>
      <c r="P219" s="32"/>
      <c r="Q219" s="40"/>
      <c r="R219" s="40"/>
      <c r="S219" s="41"/>
      <c r="T219" s="41"/>
      <c r="U219" s="41"/>
      <c r="V219" s="41"/>
      <c r="W219" s="43" t="str">
        <f>IF(B218&lt;'Умови та класичний графік'!$J$14,XIRR($G$34:G219,$C$34:C219,0),"")</f>
        <v/>
      </c>
      <c r="X219" s="42"/>
      <c r="Y219" s="35"/>
    </row>
    <row r="220" spans="2:25" x14ac:dyDescent="0.2">
      <c r="B220" s="25">
        <v>186</v>
      </c>
      <c r="C220" s="36" t="str">
        <f>IF(B219&lt;'Умови та класичний графік'!$J$14,EDATE(C219,1),"")</f>
        <v/>
      </c>
      <c r="D220" s="36" t="str">
        <f>IF(B219&lt;'Умови та класичний графік'!$J$14,C219,"")</f>
        <v/>
      </c>
      <c r="E220" s="26" t="str">
        <f>IF(B219&lt;'Умови та класичний графік'!$J$14,C220-1,"")</f>
        <v/>
      </c>
      <c r="F220" s="37" t="str">
        <f>IF(B219&lt;'Умови та класичний графік'!$J$14,E220-D220+1,"")</f>
        <v/>
      </c>
      <c r="G220" s="105" t="str">
        <f>IF(B219&lt;'Умови та класичний графік'!$J$14,-(SUM(J220:L220)),"")</f>
        <v/>
      </c>
      <c r="H220" s="105"/>
      <c r="I220" s="32" t="str">
        <f>IF(B219&lt;'Умови та класичний графік'!$J$14,I219+J220,"")</f>
        <v/>
      </c>
      <c r="J220" s="32" t="str">
        <f>IF(B219&lt;'Умови та класичний графік'!$J$14,PPMT($J$20/12,B220,$J$12,$J$11,0,0),"")</f>
        <v/>
      </c>
      <c r="K220" s="32" t="str">
        <f>IF(B219&lt;'Умови та класичний графік'!$J$14,IPMT($J$20/12,B220,$J$12,$J$11,0,0),"")</f>
        <v/>
      </c>
      <c r="L220" s="30" t="str">
        <f>IF(B219&lt;'Умови та класичний графік'!$J$14,-(SUM(M220:V220)),"")</f>
        <v/>
      </c>
      <c r="M220" s="38"/>
      <c r="N220" s="39"/>
      <c r="O220" s="39"/>
      <c r="P220" s="32"/>
      <c r="Q220" s="40"/>
      <c r="R220" s="40"/>
      <c r="S220" s="41"/>
      <c r="T220" s="41"/>
      <c r="U220" s="41"/>
      <c r="V220" s="41"/>
      <c r="W220" s="43" t="str">
        <f>IF(B219&lt;'Умови та класичний графік'!$J$14,XIRR($G$34:G220,$C$34:C220,0),"")</f>
        <v/>
      </c>
      <c r="X220" s="42"/>
      <c r="Y220" s="35"/>
    </row>
    <row r="221" spans="2:25" x14ac:dyDescent="0.2">
      <c r="B221" s="25">
        <v>187</v>
      </c>
      <c r="C221" s="36" t="str">
        <f>IF(B220&lt;'Умови та класичний графік'!$J$14,EDATE(C220,1),"")</f>
        <v/>
      </c>
      <c r="D221" s="36" t="str">
        <f>IF(B220&lt;'Умови та класичний графік'!$J$14,C220,"")</f>
        <v/>
      </c>
      <c r="E221" s="26" t="str">
        <f>IF(B220&lt;'Умови та класичний графік'!$J$14,C221-1,"")</f>
        <v/>
      </c>
      <c r="F221" s="37" t="str">
        <f>IF(B220&lt;'Умови та класичний графік'!$J$14,E221-D221+1,"")</f>
        <v/>
      </c>
      <c r="G221" s="105" t="str">
        <f>IF(B220&lt;'Умови та класичний графік'!$J$14,-(SUM(J221:L221)),"")</f>
        <v/>
      </c>
      <c r="H221" s="105"/>
      <c r="I221" s="32" t="str">
        <f>IF(B220&lt;'Умови та класичний графік'!$J$14,I220+J221,"")</f>
        <v/>
      </c>
      <c r="J221" s="32" t="str">
        <f>IF(B220&lt;'Умови та класичний графік'!$J$14,PPMT($J$20/12,B221,$J$12,$J$11,0,0),"")</f>
        <v/>
      </c>
      <c r="K221" s="32" t="str">
        <f>IF(B220&lt;'Умови та класичний графік'!$J$14,IPMT($J$20/12,B221,$J$12,$J$11,0,0),"")</f>
        <v/>
      </c>
      <c r="L221" s="30" t="str">
        <f>IF(B220&lt;'Умови та класичний графік'!$J$14,-(SUM(M221:V221)),"")</f>
        <v/>
      </c>
      <c r="M221" s="38"/>
      <c r="N221" s="39"/>
      <c r="O221" s="39"/>
      <c r="P221" s="32"/>
      <c r="Q221" s="40"/>
      <c r="R221" s="40"/>
      <c r="S221" s="41"/>
      <c r="T221" s="41"/>
      <c r="U221" s="41"/>
      <c r="V221" s="41"/>
      <c r="W221" s="43" t="str">
        <f>IF(B220&lt;'Умови та класичний графік'!$J$14,XIRR($G$34:G221,$C$34:C221,0),"")</f>
        <v/>
      </c>
      <c r="X221" s="42"/>
      <c r="Y221" s="35"/>
    </row>
    <row r="222" spans="2:25" x14ac:dyDescent="0.2">
      <c r="B222" s="25">
        <v>188</v>
      </c>
      <c r="C222" s="36" t="str">
        <f>IF(B221&lt;'Умови та класичний графік'!$J$14,EDATE(C221,1),"")</f>
        <v/>
      </c>
      <c r="D222" s="36" t="str">
        <f>IF(B221&lt;'Умови та класичний графік'!$J$14,C221,"")</f>
        <v/>
      </c>
      <c r="E222" s="26" t="str">
        <f>IF(B221&lt;'Умови та класичний графік'!$J$14,C222-1,"")</f>
        <v/>
      </c>
      <c r="F222" s="37" t="str">
        <f>IF(B221&lt;'Умови та класичний графік'!$J$14,E222-D222+1,"")</f>
        <v/>
      </c>
      <c r="G222" s="105" t="str">
        <f>IF(B221&lt;'Умови та класичний графік'!$J$14,-(SUM(J222:L222)),"")</f>
        <v/>
      </c>
      <c r="H222" s="105"/>
      <c r="I222" s="32" t="str">
        <f>IF(B221&lt;'Умови та класичний графік'!$J$14,I221+J222,"")</f>
        <v/>
      </c>
      <c r="J222" s="32" t="str">
        <f>IF(B221&lt;'Умови та класичний графік'!$J$14,PPMT($J$20/12,B222,$J$12,$J$11,0,0),"")</f>
        <v/>
      </c>
      <c r="K222" s="32" t="str">
        <f>IF(B221&lt;'Умови та класичний графік'!$J$14,IPMT($J$20/12,B222,$J$12,$J$11,0,0),"")</f>
        <v/>
      </c>
      <c r="L222" s="30" t="str">
        <f>IF(B221&lt;'Умови та класичний графік'!$J$14,-(SUM(M222:V222)),"")</f>
        <v/>
      </c>
      <c r="M222" s="38"/>
      <c r="N222" s="39"/>
      <c r="O222" s="39"/>
      <c r="P222" s="32"/>
      <c r="Q222" s="40"/>
      <c r="R222" s="40"/>
      <c r="S222" s="41"/>
      <c r="T222" s="41"/>
      <c r="U222" s="41"/>
      <c r="V222" s="41"/>
      <c r="W222" s="43" t="str">
        <f>IF(B221&lt;'Умови та класичний графік'!$J$14,XIRR($G$34:G222,$C$34:C222,0),"")</f>
        <v/>
      </c>
      <c r="X222" s="42"/>
      <c r="Y222" s="35"/>
    </row>
    <row r="223" spans="2:25" x14ac:dyDescent="0.2">
      <c r="B223" s="25">
        <v>189</v>
      </c>
      <c r="C223" s="36" t="str">
        <f>IF(B222&lt;'Умови та класичний графік'!$J$14,EDATE(C222,1),"")</f>
        <v/>
      </c>
      <c r="D223" s="36" t="str">
        <f>IF(B222&lt;'Умови та класичний графік'!$J$14,C222,"")</f>
        <v/>
      </c>
      <c r="E223" s="26" t="str">
        <f>IF(B222&lt;'Умови та класичний графік'!$J$14,C223-1,"")</f>
        <v/>
      </c>
      <c r="F223" s="37" t="str">
        <f>IF(B222&lt;'Умови та класичний графік'!$J$14,E223-D223+1,"")</f>
        <v/>
      </c>
      <c r="G223" s="105" t="str">
        <f>IF(B222&lt;'Умови та класичний графік'!$J$14,-(SUM(J223:L223)),"")</f>
        <v/>
      </c>
      <c r="H223" s="105"/>
      <c r="I223" s="32" t="str">
        <f>IF(B222&lt;'Умови та класичний графік'!$J$14,I222+J223,"")</f>
        <v/>
      </c>
      <c r="J223" s="32" t="str">
        <f>IF(B222&lt;'Умови та класичний графік'!$J$14,PPMT($J$20/12,B223,$J$12,$J$11,0,0),"")</f>
        <v/>
      </c>
      <c r="K223" s="32" t="str">
        <f>IF(B222&lt;'Умови та класичний графік'!$J$14,IPMT($J$20/12,B223,$J$12,$J$11,0,0),"")</f>
        <v/>
      </c>
      <c r="L223" s="30" t="str">
        <f>IF(B222&lt;'Умови та класичний графік'!$J$14,-(SUM(M223:V223)),"")</f>
        <v/>
      </c>
      <c r="M223" s="38"/>
      <c r="N223" s="39"/>
      <c r="O223" s="39"/>
      <c r="P223" s="32"/>
      <c r="Q223" s="40"/>
      <c r="R223" s="40"/>
      <c r="S223" s="41"/>
      <c r="T223" s="41"/>
      <c r="U223" s="41"/>
      <c r="V223" s="41"/>
      <c r="W223" s="43" t="str">
        <f>IF(B222&lt;'Умови та класичний графік'!$J$14,XIRR($G$34:G223,$C$34:C223,0),"")</f>
        <v/>
      </c>
      <c r="X223" s="42"/>
      <c r="Y223" s="35"/>
    </row>
    <row r="224" spans="2:25" x14ac:dyDescent="0.2">
      <c r="B224" s="25">
        <v>190</v>
      </c>
      <c r="C224" s="36" t="str">
        <f>IF(B223&lt;'Умови та класичний графік'!$J$14,EDATE(C223,1),"")</f>
        <v/>
      </c>
      <c r="D224" s="36" t="str">
        <f>IF(B223&lt;'Умови та класичний графік'!$J$14,C223,"")</f>
        <v/>
      </c>
      <c r="E224" s="26" t="str">
        <f>IF(B223&lt;'Умови та класичний графік'!$J$14,C224-1,"")</f>
        <v/>
      </c>
      <c r="F224" s="37" t="str">
        <f>IF(B223&lt;'Умови та класичний графік'!$J$14,E224-D224+1,"")</f>
        <v/>
      </c>
      <c r="G224" s="105" t="str">
        <f>IF(B223&lt;'Умови та класичний графік'!$J$14,-(SUM(J224:L224)),"")</f>
        <v/>
      </c>
      <c r="H224" s="105"/>
      <c r="I224" s="32" t="str">
        <f>IF(B223&lt;'Умови та класичний графік'!$J$14,I223+J224,"")</f>
        <v/>
      </c>
      <c r="J224" s="32" t="str">
        <f>IF(B223&lt;'Умови та класичний графік'!$J$14,PPMT($J$20/12,B224,$J$12,$J$11,0,0),"")</f>
        <v/>
      </c>
      <c r="K224" s="32" t="str">
        <f>IF(B223&lt;'Умови та класичний графік'!$J$14,IPMT($J$20/12,B224,$J$12,$J$11,0,0),"")</f>
        <v/>
      </c>
      <c r="L224" s="30" t="str">
        <f>IF(B223&lt;'Умови та класичний графік'!$J$14,-(SUM(M224:V224)),"")</f>
        <v/>
      </c>
      <c r="M224" s="38"/>
      <c r="N224" s="39"/>
      <c r="O224" s="39"/>
      <c r="P224" s="32"/>
      <c r="Q224" s="40"/>
      <c r="R224" s="40"/>
      <c r="S224" s="41"/>
      <c r="T224" s="41"/>
      <c r="U224" s="41"/>
      <c r="V224" s="41"/>
      <c r="W224" s="43" t="str">
        <f>IF(B223&lt;'Умови та класичний графік'!$J$14,XIRR($G$34:G224,$C$34:C224,0),"")</f>
        <v/>
      </c>
      <c r="X224" s="42"/>
      <c r="Y224" s="35"/>
    </row>
    <row r="225" spans="2:25" x14ac:dyDescent="0.2">
      <c r="B225" s="25">
        <v>191</v>
      </c>
      <c r="C225" s="36" t="str">
        <f>IF(B224&lt;'Умови та класичний графік'!$J$14,EDATE(C224,1),"")</f>
        <v/>
      </c>
      <c r="D225" s="36" t="str">
        <f>IF(B224&lt;'Умови та класичний графік'!$J$14,C224,"")</f>
        <v/>
      </c>
      <c r="E225" s="26" t="str">
        <f>IF(B224&lt;'Умови та класичний графік'!$J$14,C225-1,"")</f>
        <v/>
      </c>
      <c r="F225" s="37" t="str">
        <f>IF(B224&lt;'Умови та класичний графік'!$J$14,E225-D225+1,"")</f>
        <v/>
      </c>
      <c r="G225" s="105" t="str">
        <f>IF(B224&lt;'Умови та класичний графік'!$J$14,-(SUM(J225:L225)),"")</f>
        <v/>
      </c>
      <c r="H225" s="105"/>
      <c r="I225" s="32" t="str">
        <f>IF(B224&lt;'Умови та класичний графік'!$J$14,I224+J225,"")</f>
        <v/>
      </c>
      <c r="J225" s="32" t="str">
        <f>IF(B224&lt;'Умови та класичний графік'!$J$14,PPMT($J$20/12,B225,$J$12,$J$11,0,0),"")</f>
        <v/>
      </c>
      <c r="K225" s="32" t="str">
        <f>IF(B224&lt;'Умови та класичний графік'!$J$14,IPMT($J$20/12,B225,$J$12,$J$11,0,0),"")</f>
        <v/>
      </c>
      <c r="L225" s="30" t="str">
        <f>IF(B224&lt;'Умови та класичний графік'!$J$14,-(SUM(M225:V225)),"")</f>
        <v/>
      </c>
      <c r="M225" s="38"/>
      <c r="N225" s="39"/>
      <c r="O225" s="39"/>
      <c r="P225" s="32"/>
      <c r="Q225" s="40"/>
      <c r="R225" s="40"/>
      <c r="S225" s="41"/>
      <c r="T225" s="41"/>
      <c r="U225" s="41"/>
      <c r="V225" s="41"/>
      <c r="W225" s="43" t="str">
        <f>IF(B224&lt;'Умови та класичний графік'!$J$14,XIRR($G$34:G225,$C$34:C225,0),"")</f>
        <v/>
      </c>
      <c r="X225" s="42"/>
      <c r="Y225" s="35"/>
    </row>
    <row r="226" spans="2:25" x14ac:dyDescent="0.2">
      <c r="B226" s="25">
        <v>192</v>
      </c>
      <c r="C226" s="36" t="str">
        <f>IF(B225&lt;'Умови та класичний графік'!$J$14,EDATE(C225,1),"")</f>
        <v/>
      </c>
      <c r="D226" s="36" t="str">
        <f>IF(B225&lt;'Умови та класичний графік'!$J$14,C225,"")</f>
        <v/>
      </c>
      <c r="E226" s="26" t="str">
        <f>IF(B225&lt;'Умови та класичний графік'!$J$14,C226-1,"")</f>
        <v/>
      </c>
      <c r="F226" s="37" t="str">
        <f>IF(B225&lt;'Умови та класичний графік'!$J$14,E226-D226+1,"")</f>
        <v/>
      </c>
      <c r="G226" s="105" t="str">
        <f>IF(B225&lt;'Умови та класичний графік'!$J$14,-(SUM(J226:L226)),"")</f>
        <v/>
      </c>
      <c r="H226" s="105"/>
      <c r="I226" s="32" t="str">
        <f>IF(B225&lt;'Умови та класичний графік'!$J$14,I225+J226,"")</f>
        <v/>
      </c>
      <c r="J226" s="32" t="str">
        <f>IF(B225&lt;'Умови та класичний графік'!$J$14,PPMT($J$20/12,B226,$J$12,$J$11,0,0),"")</f>
        <v/>
      </c>
      <c r="K226" s="32" t="str">
        <f>IF(B225&lt;'Умови та класичний графік'!$J$14,IPMT($J$20/12,B226,$J$12,$J$11,0,0),"")</f>
        <v/>
      </c>
      <c r="L226" s="30" t="str">
        <f>IF(B225&lt;'Умови та класичний графік'!$J$14,-(SUM(M226:V226)),"")</f>
        <v/>
      </c>
      <c r="M226" s="38"/>
      <c r="N226" s="39"/>
      <c r="O226" s="39"/>
      <c r="P226" s="32"/>
      <c r="Q226" s="40"/>
      <c r="R226" s="40"/>
      <c r="S226" s="41"/>
      <c r="T226" s="41"/>
      <c r="U226" s="33" t="str">
        <f>IF(B225&lt;'Умови та класичний графік'!$J$14,('Умови та класичний графік'!$J$15*$N$18)+(I226*$N$19),"")</f>
        <v/>
      </c>
      <c r="V226" s="41"/>
      <c r="W226" s="43" t="str">
        <f>IF(B225&lt;'Умови та класичний графік'!$J$14,XIRR($G$34:G226,$C$34:C226,0),"")</f>
        <v/>
      </c>
      <c r="X226" s="42"/>
      <c r="Y226" s="35"/>
    </row>
    <row r="227" spans="2:25" x14ac:dyDescent="0.2">
      <c r="B227" s="25">
        <v>193</v>
      </c>
      <c r="C227" s="36" t="str">
        <f>IF(B226&lt;'Умови та класичний графік'!$J$14,EDATE(C226,1),"")</f>
        <v/>
      </c>
      <c r="D227" s="36" t="str">
        <f>IF(B226&lt;'Умови та класичний графік'!$J$14,C226,"")</f>
        <v/>
      </c>
      <c r="E227" s="26" t="str">
        <f>IF(B226&lt;'Умови та класичний графік'!$J$14,C227-1,"")</f>
        <v/>
      </c>
      <c r="F227" s="37" t="str">
        <f>IF(B226&lt;'Умови та класичний графік'!$J$14,E227-D227+1,"")</f>
        <v/>
      </c>
      <c r="G227" s="105" t="str">
        <f>IF(B226&lt;'Умови та класичний графік'!$J$14,-(SUM(J227:L227)),"")</f>
        <v/>
      </c>
      <c r="H227" s="105"/>
      <c r="I227" s="32" t="str">
        <f>IF(B226&lt;'Умови та класичний графік'!$J$14,I226+J227,"")</f>
        <v/>
      </c>
      <c r="J227" s="32" t="str">
        <f>IF(B226&lt;'Умови та класичний графік'!$J$14,PPMT($J$20/12,B227,$J$12,$J$11,0,0),"")</f>
        <v/>
      </c>
      <c r="K227" s="32" t="str">
        <f>IF(B226&lt;'Умови та класичний графік'!$J$14,IPMT($J$20/12,B227,$J$12,$J$11,0,0),"")</f>
        <v/>
      </c>
      <c r="L227" s="30" t="str">
        <f>IF(B226&lt;'Умови та класичний графік'!$J$14,-(SUM(M227:V227)),"")</f>
        <v/>
      </c>
      <c r="M227" s="38"/>
      <c r="N227" s="39"/>
      <c r="O227" s="39"/>
      <c r="P227" s="32"/>
      <c r="Q227" s="40"/>
      <c r="R227" s="40"/>
      <c r="S227" s="41"/>
      <c r="T227" s="41"/>
      <c r="U227" s="41"/>
      <c r="V227" s="41"/>
      <c r="W227" s="43" t="str">
        <f>IF(B226&lt;'Умови та класичний графік'!$J$14,XIRR($G$34:G227,$C$34:C227,0),"")</f>
        <v/>
      </c>
      <c r="X227" s="42"/>
      <c r="Y227" s="35"/>
    </row>
    <row r="228" spans="2:25" x14ac:dyDescent="0.2">
      <c r="B228" s="25">
        <v>194</v>
      </c>
      <c r="C228" s="36" t="str">
        <f>IF(B227&lt;'Умови та класичний графік'!$J$14,EDATE(C227,1),"")</f>
        <v/>
      </c>
      <c r="D228" s="36" t="str">
        <f>IF(B227&lt;'Умови та класичний графік'!$J$14,C227,"")</f>
        <v/>
      </c>
      <c r="E228" s="26" t="str">
        <f>IF(B227&lt;'Умови та класичний графік'!$J$14,C228-1,"")</f>
        <v/>
      </c>
      <c r="F228" s="37" t="str">
        <f>IF(B227&lt;'Умови та класичний графік'!$J$14,E228-D228+1,"")</f>
        <v/>
      </c>
      <c r="G228" s="105" t="str">
        <f>IF(B227&lt;'Умови та класичний графік'!$J$14,-(SUM(J228:L228)),"")</f>
        <v/>
      </c>
      <c r="H228" s="105"/>
      <c r="I228" s="32" t="str">
        <f>IF(B227&lt;'Умови та класичний графік'!$J$14,I227+J228,"")</f>
        <v/>
      </c>
      <c r="J228" s="32" t="str">
        <f>IF(B227&lt;'Умови та класичний графік'!$J$14,PPMT($J$20/12,B228,$J$12,$J$11,0,0),"")</f>
        <v/>
      </c>
      <c r="K228" s="32" t="str">
        <f>IF(B227&lt;'Умови та класичний графік'!$J$14,IPMT($J$20/12,B228,$J$12,$J$11,0,0),"")</f>
        <v/>
      </c>
      <c r="L228" s="30" t="str">
        <f>IF(B227&lt;'Умови та класичний графік'!$J$14,-(SUM(M228:V228)),"")</f>
        <v/>
      </c>
      <c r="M228" s="38"/>
      <c r="N228" s="39"/>
      <c r="O228" s="39"/>
      <c r="P228" s="32"/>
      <c r="Q228" s="40"/>
      <c r="R228" s="40"/>
      <c r="S228" s="41"/>
      <c r="T228" s="41"/>
      <c r="U228" s="41"/>
      <c r="V228" s="41"/>
      <c r="W228" s="43" t="str">
        <f>IF(B227&lt;'Умови та класичний графік'!$J$14,XIRR($G$34:G228,$C$34:C228,0),"")</f>
        <v/>
      </c>
      <c r="X228" s="42"/>
      <c r="Y228" s="35"/>
    </row>
    <row r="229" spans="2:25" x14ac:dyDescent="0.2">
      <c r="B229" s="25">
        <v>195</v>
      </c>
      <c r="C229" s="36" t="str">
        <f>IF(B228&lt;'Умови та класичний графік'!$J$14,EDATE(C228,1),"")</f>
        <v/>
      </c>
      <c r="D229" s="36" t="str">
        <f>IF(B228&lt;'Умови та класичний графік'!$J$14,C228,"")</f>
        <v/>
      </c>
      <c r="E229" s="26" t="str">
        <f>IF(B228&lt;'Умови та класичний графік'!$J$14,C229-1,"")</f>
        <v/>
      </c>
      <c r="F229" s="37" t="str">
        <f>IF(B228&lt;'Умови та класичний графік'!$J$14,E229-D229+1,"")</f>
        <v/>
      </c>
      <c r="G229" s="105" t="str">
        <f>IF(B228&lt;'Умови та класичний графік'!$J$14,-(SUM(J229:L229)),"")</f>
        <v/>
      </c>
      <c r="H229" s="105"/>
      <c r="I229" s="32" t="str">
        <f>IF(B228&lt;'Умови та класичний графік'!$J$14,I228+J229,"")</f>
        <v/>
      </c>
      <c r="J229" s="32" t="str">
        <f>IF(B228&lt;'Умови та класичний графік'!$J$14,PPMT($J$20/12,B229,$J$12,$J$11,0,0),"")</f>
        <v/>
      </c>
      <c r="K229" s="32" t="str">
        <f>IF(B228&lt;'Умови та класичний графік'!$J$14,IPMT($J$20/12,B229,$J$12,$J$11,0,0),"")</f>
        <v/>
      </c>
      <c r="L229" s="30" t="str">
        <f>IF(B228&lt;'Умови та класичний графік'!$J$14,-(SUM(M229:V229)),"")</f>
        <v/>
      </c>
      <c r="M229" s="38"/>
      <c r="N229" s="39"/>
      <c r="O229" s="39"/>
      <c r="P229" s="32"/>
      <c r="Q229" s="40"/>
      <c r="R229" s="40"/>
      <c r="S229" s="41"/>
      <c r="T229" s="41"/>
      <c r="U229" s="41"/>
      <c r="V229" s="41"/>
      <c r="W229" s="43" t="str">
        <f>IF(B228&lt;'Умови та класичний графік'!$J$14,XIRR($G$34:G229,$C$34:C229,0),"")</f>
        <v/>
      </c>
      <c r="X229" s="42"/>
      <c r="Y229" s="35"/>
    </row>
    <row r="230" spans="2:25" x14ac:dyDescent="0.2">
      <c r="B230" s="25">
        <v>196</v>
      </c>
      <c r="C230" s="36" t="str">
        <f>IF(B229&lt;'Умови та класичний графік'!$J$14,EDATE(C229,1),"")</f>
        <v/>
      </c>
      <c r="D230" s="36" t="str">
        <f>IF(B229&lt;'Умови та класичний графік'!$J$14,C229,"")</f>
        <v/>
      </c>
      <c r="E230" s="26" t="str">
        <f>IF(B229&lt;'Умови та класичний графік'!$J$14,C230-1,"")</f>
        <v/>
      </c>
      <c r="F230" s="37" t="str">
        <f>IF(B229&lt;'Умови та класичний графік'!$J$14,E230-D230+1,"")</f>
        <v/>
      </c>
      <c r="G230" s="105" t="str">
        <f>IF(B229&lt;'Умови та класичний графік'!$J$14,-(SUM(J230:L230)),"")</f>
        <v/>
      </c>
      <c r="H230" s="105"/>
      <c r="I230" s="32" t="str">
        <f>IF(B229&lt;'Умови та класичний графік'!$J$14,I229+J230,"")</f>
        <v/>
      </c>
      <c r="J230" s="32" t="str">
        <f>IF(B229&lt;'Умови та класичний графік'!$J$14,PPMT($J$20/12,B230,$J$12,$J$11,0,0),"")</f>
        <v/>
      </c>
      <c r="K230" s="32" t="str">
        <f>IF(B229&lt;'Умови та класичний графік'!$J$14,IPMT($J$20/12,B230,$J$12,$J$11,0,0),"")</f>
        <v/>
      </c>
      <c r="L230" s="30" t="str">
        <f>IF(B229&lt;'Умови та класичний графік'!$J$14,-(SUM(M230:V230)),"")</f>
        <v/>
      </c>
      <c r="M230" s="38"/>
      <c r="N230" s="39"/>
      <c r="O230" s="39"/>
      <c r="P230" s="32"/>
      <c r="Q230" s="40"/>
      <c r="R230" s="40"/>
      <c r="S230" s="41"/>
      <c r="T230" s="41"/>
      <c r="U230" s="41"/>
      <c r="V230" s="41"/>
      <c r="W230" s="43" t="str">
        <f>IF(B229&lt;'Умови та класичний графік'!$J$14,XIRR($G$34:G230,$C$34:C230,0),"")</f>
        <v/>
      </c>
      <c r="X230" s="42"/>
      <c r="Y230" s="35"/>
    </row>
    <row r="231" spans="2:25" x14ac:dyDescent="0.2">
      <c r="B231" s="25">
        <v>197</v>
      </c>
      <c r="C231" s="36" t="str">
        <f>IF(B230&lt;'Умови та класичний графік'!$J$14,EDATE(C230,1),"")</f>
        <v/>
      </c>
      <c r="D231" s="36" t="str">
        <f>IF(B230&lt;'Умови та класичний графік'!$J$14,C230,"")</f>
        <v/>
      </c>
      <c r="E231" s="26" t="str">
        <f>IF(B230&lt;'Умови та класичний графік'!$J$14,C231-1,"")</f>
        <v/>
      </c>
      <c r="F231" s="37" t="str">
        <f>IF(B230&lt;'Умови та класичний графік'!$J$14,E231-D231+1,"")</f>
        <v/>
      </c>
      <c r="G231" s="105" t="str">
        <f>IF(B230&lt;'Умови та класичний графік'!$J$14,-(SUM(J231:L231)),"")</f>
        <v/>
      </c>
      <c r="H231" s="105"/>
      <c r="I231" s="32" t="str">
        <f>IF(B230&lt;'Умови та класичний графік'!$J$14,I230+J231,"")</f>
        <v/>
      </c>
      <c r="J231" s="32" t="str">
        <f>IF(B230&lt;'Умови та класичний графік'!$J$14,PPMT($J$20/12,B231,$J$12,$J$11,0,0),"")</f>
        <v/>
      </c>
      <c r="K231" s="32" t="str">
        <f>IF(B230&lt;'Умови та класичний графік'!$J$14,IPMT($J$20/12,B231,$J$12,$J$11,0,0),"")</f>
        <v/>
      </c>
      <c r="L231" s="30" t="str">
        <f>IF(B230&lt;'Умови та класичний графік'!$J$14,-(SUM(M231:V231)),"")</f>
        <v/>
      </c>
      <c r="M231" s="38"/>
      <c r="N231" s="39"/>
      <c r="O231" s="39"/>
      <c r="P231" s="32"/>
      <c r="Q231" s="40"/>
      <c r="R231" s="40"/>
      <c r="S231" s="41"/>
      <c r="T231" s="41"/>
      <c r="U231" s="41"/>
      <c r="V231" s="41"/>
      <c r="W231" s="43" t="str">
        <f>IF(B230&lt;'Умови та класичний графік'!$J$14,XIRR($G$34:G231,$C$34:C231,0),"")</f>
        <v/>
      </c>
      <c r="X231" s="42"/>
      <c r="Y231" s="35"/>
    </row>
    <row r="232" spans="2:25" x14ac:dyDescent="0.2">
      <c r="B232" s="25">
        <v>198</v>
      </c>
      <c r="C232" s="36" t="str">
        <f>IF(B231&lt;'Умови та класичний графік'!$J$14,EDATE(C231,1),"")</f>
        <v/>
      </c>
      <c r="D232" s="36" t="str">
        <f>IF(B231&lt;'Умови та класичний графік'!$J$14,C231,"")</f>
        <v/>
      </c>
      <c r="E232" s="26" t="str">
        <f>IF(B231&lt;'Умови та класичний графік'!$J$14,C232-1,"")</f>
        <v/>
      </c>
      <c r="F232" s="37" t="str">
        <f>IF(B231&lt;'Умови та класичний графік'!$J$14,E232-D232+1,"")</f>
        <v/>
      </c>
      <c r="G232" s="105" t="str">
        <f>IF(B231&lt;'Умови та класичний графік'!$J$14,-(SUM(J232:L232)),"")</f>
        <v/>
      </c>
      <c r="H232" s="105"/>
      <c r="I232" s="32" t="str">
        <f>IF(B231&lt;'Умови та класичний графік'!$J$14,I231+J232,"")</f>
        <v/>
      </c>
      <c r="J232" s="32" t="str">
        <f>IF(B231&lt;'Умови та класичний графік'!$J$14,PPMT($J$20/12,B232,$J$12,$J$11,0,0),"")</f>
        <v/>
      </c>
      <c r="K232" s="32" t="str">
        <f>IF(B231&lt;'Умови та класичний графік'!$J$14,IPMT($J$20/12,B232,$J$12,$J$11,0,0),"")</f>
        <v/>
      </c>
      <c r="L232" s="30" t="str">
        <f>IF(B231&lt;'Умови та класичний графік'!$J$14,-(SUM(M232:V232)),"")</f>
        <v/>
      </c>
      <c r="M232" s="38"/>
      <c r="N232" s="39"/>
      <c r="O232" s="39"/>
      <c r="P232" s="32"/>
      <c r="Q232" s="40"/>
      <c r="R232" s="40"/>
      <c r="S232" s="41"/>
      <c r="T232" s="41"/>
      <c r="U232" s="41"/>
      <c r="V232" s="41"/>
      <c r="W232" s="43" t="str">
        <f>IF(B231&lt;'Умови та класичний графік'!$J$14,XIRR($G$34:G232,$C$34:C232,0),"")</f>
        <v/>
      </c>
      <c r="X232" s="42"/>
      <c r="Y232" s="35"/>
    </row>
    <row r="233" spans="2:25" x14ac:dyDescent="0.2">
      <c r="B233" s="25">
        <v>199</v>
      </c>
      <c r="C233" s="36" t="str">
        <f>IF(B232&lt;'Умови та класичний графік'!$J$14,EDATE(C232,1),"")</f>
        <v/>
      </c>
      <c r="D233" s="36" t="str">
        <f>IF(B232&lt;'Умови та класичний графік'!$J$14,C232,"")</f>
        <v/>
      </c>
      <c r="E233" s="26" t="str">
        <f>IF(B232&lt;'Умови та класичний графік'!$J$14,C233-1,"")</f>
        <v/>
      </c>
      <c r="F233" s="37" t="str">
        <f>IF(B232&lt;'Умови та класичний графік'!$J$14,E233-D233+1,"")</f>
        <v/>
      </c>
      <c r="G233" s="105" t="str">
        <f>IF(B232&lt;'Умови та класичний графік'!$J$14,-(SUM(J233:L233)),"")</f>
        <v/>
      </c>
      <c r="H233" s="105"/>
      <c r="I233" s="32" t="str">
        <f>IF(B232&lt;'Умови та класичний графік'!$J$14,I232+J233,"")</f>
        <v/>
      </c>
      <c r="J233" s="32" t="str">
        <f>IF(B232&lt;'Умови та класичний графік'!$J$14,PPMT($J$20/12,B233,$J$12,$J$11,0,0),"")</f>
        <v/>
      </c>
      <c r="K233" s="32" t="str">
        <f>IF(B232&lt;'Умови та класичний графік'!$J$14,IPMT($J$20/12,B233,$J$12,$J$11,0,0),"")</f>
        <v/>
      </c>
      <c r="L233" s="30" t="str">
        <f>IF(B232&lt;'Умови та класичний графік'!$J$14,-(SUM(M233:V233)),"")</f>
        <v/>
      </c>
      <c r="M233" s="38"/>
      <c r="N233" s="39"/>
      <c r="O233" s="39"/>
      <c r="P233" s="32"/>
      <c r="Q233" s="40"/>
      <c r="R233" s="40"/>
      <c r="S233" s="41"/>
      <c r="T233" s="41"/>
      <c r="U233" s="41"/>
      <c r="V233" s="41"/>
      <c r="W233" s="43" t="str">
        <f>IF(B232&lt;'Умови та класичний графік'!$J$14,XIRR($G$34:G233,$C$34:C233,0),"")</f>
        <v/>
      </c>
      <c r="X233" s="42"/>
      <c r="Y233" s="35"/>
    </row>
    <row r="234" spans="2:25" x14ac:dyDescent="0.2">
      <c r="B234" s="25">
        <v>200</v>
      </c>
      <c r="C234" s="36" t="str">
        <f>IF(B233&lt;'Умови та класичний графік'!$J$14,EDATE(C233,1),"")</f>
        <v/>
      </c>
      <c r="D234" s="36" t="str">
        <f>IF(B233&lt;'Умови та класичний графік'!$J$14,C233,"")</f>
        <v/>
      </c>
      <c r="E234" s="26" t="str">
        <f>IF(B233&lt;'Умови та класичний графік'!$J$14,C234-1,"")</f>
        <v/>
      </c>
      <c r="F234" s="37" t="str">
        <f>IF(B233&lt;'Умови та класичний графік'!$J$14,E234-D234+1,"")</f>
        <v/>
      </c>
      <c r="G234" s="105" t="str">
        <f>IF(B233&lt;'Умови та класичний графік'!$J$14,-(SUM(J234:L234)),"")</f>
        <v/>
      </c>
      <c r="H234" s="105"/>
      <c r="I234" s="32" t="str">
        <f>IF(B233&lt;'Умови та класичний графік'!$J$14,I233+J234,"")</f>
        <v/>
      </c>
      <c r="J234" s="32" t="str">
        <f>IF(B233&lt;'Умови та класичний графік'!$J$14,PPMT($J$20/12,B234,$J$12,$J$11,0,0),"")</f>
        <v/>
      </c>
      <c r="K234" s="32" t="str">
        <f>IF(B233&lt;'Умови та класичний графік'!$J$14,IPMT($J$20/12,B234,$J$12,$J$11,0,0),"")</f>
        <v/>
      </c>
      <c r="L234" s="30" t="str">
        <f>IF(B233&lt;'Умови та класичний графік'!$J$14,-(SUM(M234:V234)),"")</f>
        <v/>
      </c>
      <c r="M234" s="38"/>
      <c r="N234" s="39"/>
      <c r="O234" s="39"/>
      <c r="P234" s="32"/>
      <c r="Q234" s="40"/>
      <c r="R234" s="40"/>
      <c r="S234" s="41"/>
      <c r="T234" s="41"/>
      <c r="U234" s="41"/>
      <c r="V234" s="41"/>
      <c r="W234" s="43" t="str">
        <f>IF(B233&lt;'Умови та класичний графік'!$J$14,XIRR($G$34:G234,$C$34:C234,0),"")</f>
        <v/>
      </c>
      <c r="X234" s="42"/>
      <c r="Y234" s="35"/>
    </row>
    <row r="235" spans="2:25" x14ac:dyDescent="0.2">
      <c r="B235" s="25">
        <v>201</v>
      </c>
      <c r="C235" s="36" t="str">
        <f>IF(B234&lt;'Умови та класичний графік'!$J$14,EDATE(C234,1),"")</f>
        <v/>
      </c>
      <c r="D235" s="36" t="str">
        <f>IF(B234&lt;'Умови та класичний графік'!$J$14,C234,"")</f>
        <v/>
      </c>
      <c r="E235" s="26" t="str">
        <f>IF(B234&lt;'Умови та класичний графік'!$J$14,C235-1,"")</f>
        <v/>
      </c>
      <c r="F235" s="37" t="str">
        <f>IF(B234&lt;'Умови та класичний графік'!$J$14,E235-D235+1,"")</f>
        <v/>
      </c>
      <c r="G235" s="105" t="str">
        <f>IF(B234&lt;'Умови та класичний графік'!$J$14,-(SUM(J235:L235)),"")</f>
        <v/>
      </c>
      <c r="H235" s="105"/>
      <c r="I235" s="32" t="str">
        <f>IF(B234&lt;'Умови та класичний графік'!$J$14,I234+J235,"")</f>
        <v/>
      </c>
      <c r="J235" s="32" t="str">
        <f>IF(B234&lt;'Умови та класичний графік'!$J$14,PPMT($J$20/12,B235,$J$12,$J$11,0,0),"")</f>
        <v/>
      </c>
      <c r="K235" s="32" t="str">
        <f>IF(B234&lt;'Умови та класичний графік'!$J$14,IPMT($J$20/12,B235,$J$12,$J$11,0,0),"")</f>
        <v/>
      </c>
      <c r="L235" s="30" t="str">
        <f>IF(B234&lt;'Умови та класичний графік'!$J$14,-(SUM(M235:V235)),"")</f>
        <v/>
      </c>
      <c r="M235" s="38"/>
      <c r="N235" s="39"/>
      <c r="O235" s="39"/>
      <c r="P235" s="32"/>
      <c r="Q235" s="40"/>
      <c r="R235" s="40"/>
      <c r="S235" s="41"/>
      <c r="T235" s="41"/>
      <c r="U235" s="41"/>
      <c r="V235" s="41"/>
      <c r="W235" s="43" t="str">
        <f>IF(B234&lt;'Умови та класичний графік'!$J$14,XIRR($G$34:G235,$C$34:C235,0),"")</f>
        <v/>
      </c>
      <c r="X235" s="42"/>
      <c r="Y235" s="35"/>
    </row>
    <row r="236" spans="2:25" x14ac:dyDescent="0.2">
      <c r="B236" s="25">
        <v>202</v>
      </c>
      <c r="C236" s="36" t="str">
        <f>IF(B235&lt;'Умови та класичний графік'!$J$14,EDATE(C235,1),"")</f>
        <v/>
      </c>
      <c r="D236" s="36" t="str">
        <f>IF(B235&lt;'Умови та класичний графік'!$J$14,C235,"")</f>
        <v/>
      </c>
      <c r="E236" s="26" t="str">
        <f>IF(B235&lt;'Умови та класичний графік'!$J$14,C236-1,"")</f>
        <v/>
      </c>
      <c r="F236" s="37" t="str">
        <f>IF(B235&lt;'Умови та класичний графік'!$J$14,E236-D236+1,"")</f>
        <v/>
      </c>
      <c r="G236" s="105" t="str">
        <f>IF(B235&lt;'Умови та класичний графік'!$J$14,-(SUM(J236:L236)),"")</f>
        <v/>
      </c>
      <c r="H236" s="105"/>
      <c r="I236" s="32" t="str">
        <f>IF(B235&lt;'Умови та класичний графік'!$J$14,I235+J236,"")</f>
        <v/>
      </c>
      <c r="J236" s="32" t="str">
        <f>IF(B235&lt;'Умови та класичний графік'!$J$14,PPMT($J$20/12,B236,$J$12,$J$11,0,0),"")</f>
        <v/>
      </c>
      <c r="K236" s="32" t="str">
        <f>IF(B235&lt;'Умови та класичний графік'!$J$14,IPMT($J$20/12,B236,$J$12,$J$11,0,0),"")</f>
        <v/>
      </c>
      <c r="L236" s="30" t="str">
        <f>IF(B235&lt;'Умови та класичний графік'!$J$14,-(SUM(M236:V236)),"")</f>
        <v/>
      </c>
      <c r="M236" s="38"/>
      <c r="N236" s="39"/>
      <c r="O236" s="39"/>
      <c r="P236" s="32"/>
      <c r="Q236" s="40"/>
      <c r="R236" s="40"/>
      <c r="S236" s="41"/>
      <c r="T236" s="41"/>
      <c r="U236" s="41"/>
      <c r="V236" s="41"/>
      <c r="W236" s="43" t="str">
        <f>IF(B235&lt;'Умови та класичний графік'!$J$14,XIRR($G$34:G236,$C$34:C236,0),"")</f>
        <v/>
      </c>
      <c r="X236" s="42"/>
      <c r="Y236" s="35"/>
    </row>
    <row r="237" spans="2:25" x14ac:dyDescent="0.2">
      <c r="B237" s="25">
        <v>203</v>
      </c>
      <c r="C237" s="36" t="str">
        <f>IF(B236&lt;'Умови та класичний графік'!$J$14,EDATE(C236,1),"")</f>
        <v/>
      </c>
      <c r="D237" s="36" t="str">
        <f>IF(B236&lt;'Умови та класичний графік'!$J$14,C236,"")</f>
        <v/>
      </c>
      <c r="E237" s="26" t="str">
        <f>IF(B236&lt;'Умови та класичний графік'!$J$14,C237-1,"")</f>
        <v/>
      </c>
      <c r="F237" s="37" t="str">
        <f>IF(B236&lt;'Умови та класичний графік'!$J$14,E237-D237+1,"")</f>
        <v/>
      </c>
      <c r="G237" s="105" t="str">
        <f>IF(B236&lt;'Умови та класичний графік'!$J$14,-(SUM(J237:L237)),"")</f>
        <v/>
      </c>
      <c r="H237" s="105"/>
      <c r="I237" s="32" t="str">
        <f>IF(B236&lt;'Умови та класичний графік'!$J$14,I236+J237,"")</f>
        <v/>
      </c>
      <c r="J237" s="32" t="str">
        <f>IF(B236&lt;'Умови та класичний графік'!$J$14,PPMT($J$20/12,B237,$J$12,$J$11,0,0),"")</f>
        <v/>
      </c>
      <c r="K237" s="32" t="str">
        <f>IF(B236&lt;'Умови та класичний графік'!$J$14,IPMT($J$20/12,B237,$J$12,$J$11,0,0),"")</f>
        <v/>
      </c>
      <c r="L237" s="30" t="str">
        <f>IF(B236&lt;'Умови та класичний графік'!$J$14,-(SUM(M237:V237)),"")</f>
        <v/>
      </c>
      <c r="M237" s="38"/>
      <c r="N237" s="39"/>
      <c r="O237" s="39"/>
      <c r="P237" s="32"/>
      <c r="Q237" s="40"/>
      <c r="R237" s="40"/>
      <c r="S237" s="41"/>
      <c r="T237" s="41"/>
      <c r="U237" s="41"/>
      <c r="V237" s="41"/>
      <c r="W237" s="43" t="str">
        <f>IF(B236&lt;'Умови та класичний графік'!$J$14,XIRR($G$34:G237,$C$34:C237,0),"")</f>
        <v/>
      </c>
      <c r="X237" s="42"/>
      <c r="Y237" s="35"/>
    </row>
    <row r="238" spans="2:25" x14ac:dyDescent="0.2">
      <c r="B238" s="25">
        <v>204</v>
      </c>
      <c r="C238" s="36" t="str">
        <f>IF(B237&lt;'Умови та класичний графік'!$J$14,EDATE(C237,1),"")</f>
        <v/>
      </c>
      <c r="D238" s="36" t="str">
        <f>IF(B237&lt;'Умови та класичний графік'!$J$14,C237,"")</f>
        <v/>
      </c>
      <c r="E238" s="26" t="str">
        <f>IF(B237&lt;'Умови та класичний графік'!$J$14,C238-1,"")</f>
        <v/>
      </c>
      <c r="F238" s="37" t="str">
        <f>IF(B237&lt;'Умови та класичний графік'!$J$14,E238-D238+1,"")</f>
        <v/>
      </c>
      <c r="G238" s="105" t="str">
        <f>IF(B237&lt;'Умови та класичний графік'!$J$14,-(SUM(J238:L238)),"")</f>
        <v/>
      </c>
      <c r="H238" s="105"/>
      <c r="I238" s="32" t="str">
        <f>IF(B237&lt;'Умови та класичний графік'!$J$14,I237+J238,"")</f>
        <v/>
      </c>
      <c r="J238" s="32" t="str">
        <f>IF(B237&lt;'Умови та класичний графік'!$J$14,PPMT($J$20/12,B238,$J$12,$J$11,0,0),"")</f>
        <v/>
      </c>
      <c r="K238" s="32" t="str">
        <f>IF(B237&lt;'Умови та класичний графік'!$J$14,IPMT($J$20/12,B238,$J$12,$J$11,0,0),"")</f>
        <v/>
      </c>
      <c r="L238" s="30" t="str">
        <f>IF(B237&lt;'Умови та класичний графік'!$J$14,-(SUM(M238:V238)),"")</f>
        <v/>
      </c>
      <c r="M238" s="38"/>
      <c r="N238" s="39"/>
      <c r="O238" s="39"/>
      <c r="P238" s="32"/>
      <c r="Q238" s="40"/>
      <c r="R238" s="40"/>
      <c r="S238" s="41"/>
      <c r="T238" s="41"/>
      <c r="U238" s="33" t="str">
        <f>IF(B237&lt;'Умови та класичний графік'!$J$14,('Умови та класичний графік'!$J$15*$N$18)+(I238*$N$19),"")</f>
        <v/>
      </c>
      <c r="V238" s="41"/>
      <c r="W238" s="43" t="str">
        <f>IF(B237&lt;'Умови та класичний графік'!$J$14,XIRR($G$34:G238,$C$34:C238,0),"")</f>
        <v/>
      </c>
      <c r="X238" s="42"/>
      <c r="Y238" s="35"/>
    </row>
    <row r="239" spans="2:25" x14ac:dyDescent="0.2">
      <c r="B239" s="25">
        <v>205</v>
      </c>
      <c r="C239" s="36" t="str">
        <f>IF(B238&lt;'Умови та класичний графік'!$J$14,EDATE(C238,1),"")</f>
        <v/>
      </c>
      <c r="D239" s="36" t="str">
        <f>IF(B238&lt;'Умови та класичний графік'!$J$14,C238,"")</f>
        <v/>
      </c>
      <c r="E239" s="26" t="str">
        <f>IF(B238&lt;'Умови та класичний графік'!$J$14,C239-1,"")</f>
        <v/>
      </c>
      <c r="F239" s="37" t="str">
        <f>IF(B238&lt;'Умови та класичний графік'!$J$14,E239-D239+1,"")</f>
        <v/>
      </c>
      <c r="G239" s="105" t="str">
        <f>IF(B238&lt;'Умови та класичний графік'!$J$14,-(SUM(J239:L239)),"")</f>
        <v/>
      </c>
      <c r="H239" s="105"/>
      <c r="I239" s="32" t="str">
        <f>IF(B238&lt;'Умови та класичний графік'!$J$14,I238+J239,"")</f>
        <v/>
      </c>
      <c r="J239" s="32" t="str">
        <f>IF(B238&lt;'Умови та класичний графік'!$J$14,PPMT($J$20/12,B239,$J$12,$J$11,0,0),"")</f>
        <v/>
      </c>
      <c r="K239" s="32" t="str">
        <f>IF(B238&lt;'Умови та класичний графік'!$J$14,IPMT($J$20/12,B239,$J$12,$J$11,0,0),"")</f>
        <v/>
      </c>
      <c r="L239" s="30" t="str">
        <f>IF(B238&lt;'Умови та класичний графік'!$J$14,-(SUM(M239:V239)),"")</f>
        <v/>
      </c>
      <c r="M239" s="38"/>
      <c r="N239" s="39"/>
      <c r="O239" s="39"/>
      <c r="P239" s="32"/>
      <c r="Q239" s="40"/>
      <c r="R239" s="40"/>
      <c r="S239" s="41"/>
      <c r="T239" s="41"/>
      <c r="U239" s="41"/>
      <c r="V239" s="41"/>
      <c r="W239" s="43" t="str">
        <f>IF(B238&lt;'Умови та класичний графік'!$J$14,XIRR($G$34:G239,$C$34:C239,0),"")</f>
        <v/>
      </c>
      <c r="X239" s="42"/>
      <c r="Y239" s="35"/>
    </row>
    <row r="240" spans="2:25" x14ac:dyDescent="0.2">
      <c r="B240" s="25">
        <v>206</v>
      </c>
      <c r="C240" s="36" t="str">
        <f>IF(B239&lt;'Умови та класичний графік'!$J$14,EDATE(C239,1),"")</f>
        <v/>
      </c>
      <c r="D240" s="36" t="str">
        <f>IF(B239&lt;'Умови та класичний графік'!$J$14,C239,"")</f>
        <v/>
      </c>
      <c r="E240" s="26" t="str">
        <f>IF(B239&lt;'Умови та класичний графік'!$J$14,C240-1,"")</f>
        <v/>
      </c>
      <c r="F240" s="37" t="str">
        <f>IF(B239&lt;'Умови та класичний графік'!$J$14,E240-D240+1,"")</f>
        <v/>
      </c>
      <c r="G240" s="105" t="str">
        <f>IF(B239&lt;'Умови та класичний графік'!$J$14,-(SUM(J240:L240)),"")</f>
        <v/>
      </c>
      <c r="H240" s="105"/>
      <c r="I240" s="32" t="str">
        <f>IF(B239&lt;'Умови та класичний графік'!$J$14,I239+J240,"")</f>
        <v/>
      </c>
      <c r="J240" s="32" t="str">
        <f>IF(B239&lt;'Умови та класичний графік'!$J$14,PPMT($J$20/12,B240,$J$12,$J$11,0,0),"")</f>
        <v/>
      </c>
      <c r="K240" s="32" t="str">
        <f>IF(B239&lt;'Умови та класичний графік'!$J$14,IPMT($J$20/12,B240,$J$12,$J$11,0,0),"")</f>
        <v/>
      </c>
      <c r="L240" s="30" t="str">
        <f>IF(B239&lt;'Умови та класичний графік'!$J$14,-(SUM(M240:V240)),"")</f>
        <v/>
      </c>
      <c r="M240" s="38"/>
      <c r="N240" s="39"/>
      <c r="O240" s="39"/>
      <c r="P240" s="32"/>
      <c r="Q240" s="40"/>
      <c r="R240" s="40"/>
      <c r="S240" s="41"/>
      <c r="T240" s="41"/>
      <c r="U240" s="41"/>
      <c r="V240" s="41"/>
      <c r="W240" s="43" t="str">
        <f>IF(B239&lt;'Умови та класичний графік'!$J$14,XIRR($G$34:G240,$C$34:C240,0),"")</f>
        <v/>
      </c>
      <c r="X240" s="42"/>
      <c r="Y240" s="35"/>
    </row>
    <row r="241" spans="2:25" x14ac:dyDescent="0.2">
      <c r="B241" s="25">
        <v>207</v>
      </c>
      <c r="C241" s="36" t="str">
        <f>IF(B240&lt;'Умови та класичний графік'!$J$14,EDATE(C240,1),"")</f>
        <v/>
      </c>
      <c r="D241" s="36" t="str">
        <f>IF(B240&lt;'Умови та класичний графік'!$J$14,C240,"")</f>
        <v/>
      </c>
      <c r="E241" s="26" t="str">
        <f>IF(B240&lt;'Умови та класичний графік'!$J$14,C241-1,"")</f>
        <v/>
      </c>
      <c r="F241" s="37" t="str">
        <f>IF(B240&lt;'Умови та класичний графік'!$J$14,E241-D241+1,"")</f>
        <v/>
      </c>
      <c r="G241" s="105" t="str">
        <f>IF(B240&lt;'Умови та класичний графік'!$J$14,-(SUM(J241:L241)),"")</f>
        <v/>
      </c>
      <c r="H241" s="105"/>
      <c r="I241" s="32" t="str">
        <f>IF(B240&lt;'Умови та класичний графік'!$J$14,I240+J241,"")</f>
        <v/>
      </c>
      <c r="J241" s="32" t="str">
        <f>IF(B240&lt;'Умови та класичний графік'!$J$14,PPMT($J$20/12,B241,$J$12,$J$11,0,0),"")</f>
        <v/>
      </c>
      <c r="K241" s="32" t="str">
        <f>IF(B240&lt;'Умови та класичний графік'!$J$14,IPMT($J$20/12,B241,$J$12,$J$11,0,0),"")</f>
        <v/>
      </c>
      <c r="L241" s="30" t="str">
        <f>IF(B240&lt;'Умови та класичний графік'!$J$14,-(SUM(M241:V241)),"")</f>
        <v/>
      </c>
      <c r="M241" s="38"/>
      <c r="N241" s="39"/>
      <c r="O241" s="39"/>
      <c r="P241" s="32"/>
      <c r="Q241" s="40"/>
      <c r="R241" s="40"/>
      <c r="S241" s="41"/>
      <c r="T241" s="41"/>
      <c r="U241" s="41"/>
      <c r="V241" s="41"/>
      <c r="W241" s="43" t="str">
        <f>IF(B240&lt;'Умови та класичний графік'!$J$14,XIRR($G$34:G241,$C$34:C241,0),"")</f>
        <v/>
      </c>
      <c r="X241" s="42"/>
      <c r="Y241" s="35"/>
    </row>
    <row r="242" spans="2:25" x14ac:dyDescent="0.2">
      <c r="B242" s="25">
        <v>208</v>
      </c>
      <c r="C242" s="36" t="str">
        <f>IF(B241&lt;'Умови та класичний графік'!$J$14,EDATE(C241,1),"")</f>
        <v/>
      </c>
      <c r="D242" s="36" t="str">
        <f>IF(B241&lt;'Умови та класичний графік'!$J$14,C241,"")</f>
        <v/>
      </c>
      <c r="E242" s="26" t="str">
        <f>IF(B241&lt;'Умови та класичний графік'!$J$14,C242-1,"")</f>
        <v/>
      </c>
      <c r="F242" s="37" t="str">
        <f>IF(B241&lt;'Умови та класичний графік'!$J$14,E242-D242+1,"")</f>
        <v/>
      </c>
      <c r="G242" s="105" t="str">
        <f>IF(B241&lt;'Умови та класичний графік'!$J$14,-(SUM(J242:L242)),"")</f>
        <v/>
      </c>
      <c r="H242" s="105"/>
      <c r="I242" s="32" t="str">
        <f>IF(B241&lt;'Умови та класичний графік'!$J$14,I241+J242,"")</f>
        <v/>
      </c>
      <c r="J242" s="32" t="str">
        <f>IF(B241&lt;'Умови та класичний графік'!$J$14,PPMT($J$20/12,B242,$J$12,$J$11,0,0),"")</f>
        <v/>
      </c>
      <c r="K242" s="32" t="str">
        <f>IF(B241&lt;'Умови та класичний графік'!$J$14,IPMT($J$20/12,B242,$J$12,$J$11,0,0),"")</f>
        <v/>
      </c>
      <c r="L242" s="30" t="str">
        <f>IF(B241&lt;'Умови та класичний графік'!$J$14,-(SUM(M242:V242)),"")</f>
        <v/>
      </c>
      <c r="M242" s="38"/>
      <c r="N242" s="39"/>
      <c r="O242" s="39"/>
      <c r="P242" s="32"/>
      <c r="Q242" s="40"/>
      <c r="R242" s="40"/>
      <c r="S242" s="41"/>
      <c r="T242" s="41"/>
      <c r="U242" s="41"/>
      <c r="V242" s="41"/>
      <c r="W242" s="43" t="str">
        <f>IF(B241&lt;'Умови та класичний графік'!$J$14,XIRR($G$34:G242,$C$34:C242,0),"")</f>
        <v/>
      </c>
      <c r="X242" s="42"/>
      <c r="Y242" s="35"/>
    </row>
    <row r="243" spans="2:25" x14ac:dyDescent="0.2">
      <c r="B243" s="25">
        <v>209</v>
      </c>
      <c r="C243" s="36" t="str">
        <f>IF(B242&lt;'Умови та класичний графік'!$J$14,EDATE(C242,1),"")</f>
        <v/>
      </c>
      <c r="D243" s="36" t="str">
        <f>IF(B242&lt;'Умови та класичний графік'!$J$14,C242,"")</f>
        <v/>
      </c>
      <c r="E243" s="26" t="str">
        <f>IF(B242&lt;'Умови та класичний графік'!$J$14,C243-1,"")</f>
        <v/>
      </c>
      <c r="F243" s="37" t="str">
        <f>IF(B242&lt;'Умови та класичний графік'!$J$14,E243-D243+1,"")</f>
        <v/>
      </c>
      <c r="G243" s="105" t="str">
        <f>IF(B242&lt;'Умови та класичний графік'!$J$14,-(SUM(J243:L243)),"")</f>
        <v/>
      </c>
      <c r="H243" s="105"/>
      <c r="I243" s="32" t="str">
        <f>IF(B242&lt;'Умови та класичний графік'!$J$14,I242+J243,"")</f>
        <v/>
      </c>
      <c r="J243" s="32" t="str">
        <f>IF(B242&lt;'Умови та класичний графік'!$J$14,PPMT($J$20/12,B243,$J$12,$J$11,0,0),"")</f>
        <v/>
      </c>
      <c r="K243" s="32" t="str">
        <f>IF(B242&lt;'Умови та класичний графік'!$J$14,IPMT($J$20/12,B243,$J$12,$J$11,0,0),"")</f>
        <v/>
      </c>
      <c r="L243" s="30" t="str">
        <f>IF(B242&lt;'Умови та класичний графік'!$J$14,-(SUM(M243:V243)),"")</f>
        <v/>
      </c>
      <c r="M243" s="38"/>
      <c r="N243" s="39"/>
      <c r="O243" s="39"/>
      <c r="P243" s="32"/>
      <c r="Q243" s="40"/>
      <c r="R243" s="40"/>
      <c r="S243" s="41"/>
      <c r="T243" s="41"/>
      <c r="U243" s="41"/>
      <c r="V243" s="41"/>
      <c r="W243" s="43" t="str">
        <f>IF(B242&lt;'Умови та класичний графік'!$J$14,XIRR($G$34:G243,$C$34:C243,0),"")</f>
        <v/>
      </c>
      <c r="X243" s="42"/>
      <c r="Y243" s="35"/>
    </row>
    <row r="244" spans="2:25" x14ac:dyDescent="0.2">
      <c r="B244" s="25">
        <v>210</v>
      </c>
      <c r="C244" s="36" t="str">
        <f>IF(B243&lt;'Умови та класичний графік'!$J$14,EDATE(C243,1),"")</f>
        <v/>
      </c>
      <c r="D244" s="36" t="str">
        <f>IF(B243&lt;'Умови та класичний графік'!$J$14,C243,"")</f>
        <v/>
      </c>
      <c r="E244" s="26" t="str">
        <f>IF(B243&lt;'Умови та класичний графік'!$J$14,C244-1,"")</f>
        <v/>
      </c>
      <c r="F244" s="37" t="str">
        <f>IF(B243&lt;'Умови та класичний графік'!$J$14,E244-D244+1,"")</f>
        <v/>
      </c>
      <c r="G244" s="105" t="str">
        <f>IF(B243&lt;'Умови та класичний графік'!$J$14,-(SUM(J244:L244)),"")</f>
        <v/>
      </c>
      <c r="H244" s="105"/>
      <c r="I244" s="32" t="str">
        <f>IF(B243&lt;'Умови та класичний графік'!$J$14,I243+J244,"")</f>
        <v/>
      </c>
      <c r="J244" s="32" t="str">
        <f>IF(B243&lt;'Умови та класичний графік'!$J$14,PPMT($J$20/12,B244,$J$12,$J$11,0,0),"")</f>
        <v/>
      </c>
      <c r="K244" s="32" t="str">
        <f>IF(B243&lt;'Умови та класичний графік'!$J$14,IPMT($J$20/12,B244,$J$12,$J$11,0,0),"")</f>
        <v/>
      </c>
      <c r="L244" s="30" t="str">
        <f>IF(B243&lt;'Умови та класичний графік'!$J$14,-(SUM(M244:V244)),"")</f>
        <v/>
      </c>
      <c r="M244" s="38"/>
      <c r="N244" s="39"/>
      <c r="O244" s="39"/>
      <c r="P244" s="32"/>
      <c r="Q244" s="40"/>
      <c r="R244" s="40"/>
      <c r="S244" s="41"/>
      <c r="T244" s="41"/>
      <c r="U244" s="41"/>
      <c r="V244" s="41"/>
      <c r="W244" s="43" t="str">
        <f>IF(B243&lt;'Умови та класичний графік'!$J$14,XIRR($G$34:G244,$C$34:C244,0),"")</f>
        <v/>
      </c>
      <c r="X244" s="42"/>
      <c r="Y244" s="35"/>
    </row>
    <row r="245" spans="2:25" x14ac:dyDescent="0.2">
      <c r="B245" s="25">
        <v>211</v>
      </c>
      <c r="C245" s="36" t="str">
        <f>IF(B244&lt;'Умови та класичний графік'!$J$14,EDATE(C244,1),"")</f>
        <v/>
      </c>
      <c r="D245" s="36" t="str">
        <f>IF(B244&lt;'Умови та класичний графік'!$J$14,C244,"")</f>
        <v/>
      </c>
      <c r="E245" s="26" t="str">
        <f>IF(B244&lt;'Умови та класичний графік'!$J$14,C245-1,"")</f>
        <v/>
      </c>
      <c r="F245" s="37" t="str">
        <f>IF(B244&lt;'Умови та класичний графік'!$J$14,E245-D245+1,"")</f>
        <v/>
      </c>
      <c r="G245" s="105" t="str">
        <f>IF(B244&lt;'Умови та класичний графік'!$J$14,-(SUM(J245:L245)),"")</f>
        <v/>
      </c>
      <c r="H245" s="105"/>
      <c r="I245" s="32" t="str">
        <f>IF(B244&lt;'Умови та класичний графік'!$J$14,I244+J245,"")</f>
        <v/>
      </c>
      <c r="J245" s="32" t="str">
        <f>IF(B244&lt;'Умови та класичний графік'!$J$14,PPMT($J$20/12,B245,$J$12,$J$11,0,0),"")</f>
        <v/>
      </c>
      <c r="K245" s="32" t="str">
        <f>IF(B244&lt;'Умови та класичний графік'!$J$14,IPMT($J$20/12,B245,$J$12,$J$11,0,0),"")</f>
        <v/>
      </c>
      <c r="L245" s="30" t="str">
        <f>IF(B244&lt;'Умови та класичний графік'!$J$14,-(SUM(M245:V245)),"")</f>
        <v/>
      </c>
      <c r="M245" s="38"/>
      <c r="N245" s="39"/>
      <c r="O245" s="39"/>
      <c r="P245" s="32"/>
      <c r="Q245" s="40"/>
      <c r="R245" s="40"/>
      <c r="S245" s="41"/>
      <c r="T245" s="41"/>
      <c r="U245" s="41"/>
      <c r="V245" s="41"/>
      <c r="W245" s="43" t="str">
        <f>IF(B244&lt;'Умови та класичний графік'!$J$14,XIRR($G$34:G245,$C$34:C245,0),"")</f>
        <v/>
      </c>
      <c r="X245" s="42"/>
      <c r="Y245" s="35"/>
    </row>
    <row r="246" spans="2:25" x14ac:dyDescent="0.2">
      <c r="B246" s="25">
        <v>212</v>
      </c>
      <c r="C246" s="36" t="str">
        <f>IF(B245&lt;'Умови та класичний графік'!$J$14,EDATE(C245,1),"")</f>
        <v/>
      </c>
      <c r="D246" s="36" t="str">
        <f>IF(B245&lt;'Умови та класичний графік'!$J$14,C245,"")</f>
        <v/>
      </c>
      <c r="E246" s="26" t="str">
        <f>IF(B245&lt;'Умови та класичний графік'!$J$14,C246-1,"")</f>
        <v/>
      </c>
      <c r="F246" s="37" t="str">
        <f>IF(B245&lt;'Умови та класичний графік'!$J$14,E246-D246+1,"")</f>
        <v/>
      </c>
      <c r="G246" s="105" t="str">
        <f>IF(B245&lt;'Умови та класичний графік'!$J$14,-(SUM(J246:L246)),"")</f>
        <v/>
      </c>
      <c r="H246" s="105"/>
      <c r="I246" s="32" t="str">
        <f>IF(B245&lt;'Умови та класичний графік'!$J$14,I245+J246,"")</f>
        <v/>
      </c>
      <c r="J246" s="32" t="str">
        <f>IF(B245&lt;'Умови та класичний графік'!$J$14,PPMT($J$20/12,B246,$J$12,$J$11,0,0),"")</f>
        <v/>
      </c>
      <c r="K246" s="32" t="str">
        <f>IF(B245&lt;'Умови та класичний графік'!$J$14,IPMT($J$20/12,B246,$J$12,$J$11,0,0),"")</f>
        <v/>
      </c>
      <c r="L246" s="30" t="str">
        <f>IF(B245&lt;'Умови та класичний графік'!$J$14,-(SUM(M246:V246)),"")</f>
        <v/>
      </c>
      <c r="M246" s="38"/>
      <c r="N246" s="39"/>
      <c r="O246" s="39"/>
      <c r="P246" s="32"/>
      <c r="Q246" s="40"/>
      <c r="R246" s="40"/>
      <c r="S246" s="41"/>
      <c r="T246" s="41"/>
      <c r="U246" s="41"/>
      <c r="V246" s="41"/>
      <c r="W246" s="43" t="str">
        <f>IF(B245&lt;'Умови та класичний графік'!$J$14,XIRR($G$34:G246,$C$34:C246,0),"")</f>
        <v/>
      </c>
      <c r="X246" s="42"/>
      <c r="Y246" s="35"/>
    </row>
    <row r="247" spans="2:25" x14ac:dyDescent="0.2">
      <c r="B247" s="25">
        <v>213</v>
      </c>
      <c r="C247" s="36" t="str">
        <f>IF(B246&lt;'Умови та класичний графік'!$J$14,EDATE(C246,1),"")</f>
        <v/>
      </c>
      <c r="D247" s="36" t="str">
        <f>IF(B246&lt;'Умови та класичний графік'!$J$14,C246,"")</f>
        <v/>
      </c>
      <c r="E247" s="26" t="str">
        <f>IF(B246&lt;'Умови та класичний графік'!$J$14,C247-1,"")</f>
        <v/>
      </c>
      <c r="F247" s="37" t="str">
        <f>IF(B246&lt;'Умови та класичний графік'!$J$14,E247-D247+1,"")</f>
        <v/>
      </c>
      <c r="G247" s="105" t="str">
        <f>IF(B246&lt;'Умови та класичний графік'!$J$14,-(SUM(J247:L247)),"")</f>
        <v/>
      </c>
      <c r="H247" s="105"/>
      <c r="I247" s="32" t="str">
        <f>IF(B246&lt;'Умови та класичний графік'!$J$14,I246+J247,"")</f>
        <v/>
      </c>
      <c r="J247" s="32" t="str">
        <f>IF(B246&lt;'Умови та класичний графік'!$J$14,PPMT($J$20/12,B247,$J$12,$J$11,0,0),"")</f>
        <v/>
      </c>
      <c r="K247" s="32" t="str">
        <f>IF(B246&lt;'Умови та класичний графік'!$J$14,IPMT($J$20/12,B247,$J$12,$J$11,0,0),"")</f>
        <v/>
      </c>
      <c r="L247" s="30" t="str">
        <f>IF(B246&lt;'Умови та класичний графік'!$J$14,-(SUM(M247:V247)),"")</f>
        <v/>
      </c>
      <c r="M247" s="38"/>
      <c r="N247" s="39"/>
      <c r="O247" s="39"/>
      <c r="P247" s="32"/>
      <c r="Q247" s="40"/>
      <c r="R247" s="40"/>
      <c r="S247" s="41"/>
      <c r="T247" s="41"/>
      <c r="U247" s="41"/>
      <c r="V247" s="41"/>
      <c r="W247" s="43" t="str">
        <f>IF(B246&lt;'Умови та класичний графік'!$J$14,XIRR($G$34:G247,$C$34:C247,0),"")</f>
        <v/>
      </c>
      <c r="X247" s="42"/>
      <c r="Y247" s="35"/>
    </row>
    <row r="248" spans="2:25" x14ac:dyDescent="0.2">
      <c r="B248" s="25">
        <v>214</v>
      </c>
      <c r="C248" s="36" t="str">
        <f>IF(B247&lt;'Умови та класичний графік'!$J$14,EDATE(C247,1),"")</f>
        <v/>
      </c>
      <c r="D248" s="36" t="str">
        <f>IF(B247&lt;'Умови та класичний графік'!$J$14,C247,"")</f>
        <v/>
      </c>
      <c r="E248" s="26" t="str">
        <f>IF(B247&lt;'Умови та класичний графік'!$J$14,C248-1,"")</f>
        <v/>
      </c>
      <c r="F248" s="37" t="str">
        <f>IF(B247&lt;'Умови та класичний графік'!$J$14,E248-D248+1,"")</f>
        <v/>
      </c>
      <c r="G248" s="105" t="str">
        <f>IF(B247&lt;'Умови та класичний графік'!$J$14,-(SUM(J248:L248)),"")</f>
        <v/>
      </c>
      <c r="H248" s="105"/>
      <c r="I248" s="32" t="str">
        <f>IF(B247&lt;'Умови та класичний графік'!$J$14,I247+J248,"")</f>
        <v/>
      </c>
      <c r="J248" s="32" t="str">
        <f>IF(B247&lt;'Умови та класичний графік'!$J$14,PPMT($J$20/12,B248,$J$12,$J$11,0,0),"")</f>
        <v/>
      </c>
      <c r="K248" s="32" t="str">
        <f>IF(B247&lt;'Умови та класичний графік'!$J$14,IPMT($J$20/12,B248,$J$12,$J$11,0,0),"")</f>
        <v/>
      </c>
      <c r="L248" s="30" t="str">
        <f>IF(B247&lt;'Умови та класичний графік'!$J$14,-(SUM(M248:V248)),"")</f>
        <v/>
      </c>
      <c r="M248" s="38"/>
      <c r="N248" s="39"/>
      <c r="O248" s="39"/>
      <c r="P248" s="32"/>
      <c r="Q248" s="40"/>
      <c r="R248" s="40"/>
      <c r="S248" s="41"/>
      <c r="T248" s="41"/>
      <c r="U248" s="41"/>
      <c r="V248" s="41"/>
      <c r="W248" s="43" t="str">
        <f>IF(B247&lt;'Умови та класичний графік'!$J$14,XIRR($G$34:G248,$C$34:C248,0),"")</f>
        <v/>
      </c>
      <c r="X248" s="42"/>
      <c r="Y248" s="35"/>
    </row>
    <row r="249" spans="2:25" x14ac:dyDescent="0.2">
      <c r="B249" s="25">
        <v>215</v>
      </c>
      <c r="C249" s="36" t="str">
        <f>IF(B248&lt;'Умови та класичний графік'!$J$14,EDATE(C248,1),"")</f>
        <v/>
      </c>
      <c r="D249" s="36" t="str">
        <f>IF(B248&lt;'Умови та класичний графік'!$J$14,C248,"")</f>
        <v/>
      </c>
      <c r="E249" s="26" t="str">
        <f>IF(B248&lt;'Умови та класичний графік'!$J$14,C249-1,"")</f>
        <v/>
      </c>
      <c r="F249" s="37" t="str">
        <f>IF(B248&lt;'Умови та класичний графік'!$J$14,E249-D249+1,"")</f>
        <v/>
      </c>
      <c r="G249" s="105" t="str">
        <f>IF(B248&lt;'Умови та класичний графік'!$J$14,-(SUM(J249:L249)),"")</f>
        <v/>
      </c>
      <c r="H249" s="105"/>
      <c r="I249" s="32" t="str">
        <f>IF(B248&lt;'Умови та класичний графік'!$J$14,I248+J249,"")</f>
        <v/>
      </c>
      <c r="J249" s="32" t="str">
        <f>IF(B248&lt;'Умови та класичний графік'!$J$14,PPMT($J$20/12,B249,$J$12,$J$11,0,0),"")</f>
        <v/>
      </c>
      <c r="K249" s="32" t="str">
        <f>IF(B248&lt;'Умови та класичний графік'!$J$14,IPMT($J$20/12,B249,$J$12,$J$11,0,0),"")</f>
        <v/>
      </c>
      <c r="L249" s="30" t="str">
        <f>IF(B248&lt;'Умови та класичний графік'!$J$14,-(SUM(M249:V249)),"")</f>
        <v/>
      </c>
      <c r="M249" s="38"/>
      <c r="N249" s="39"/>
      <c r="O249" s="39"/>
      <c r="P249" s="32"/>
      <c r="Q249" s="40"/>
      <c r="R249" s="40"/>
      <c r="S249" s="41"/>
      <c r="T249" s="41"/>
      <c r="U249" s="41"/>
      <c r="V249" s="41"/>
      <c r="W249" s="43" t="str">
        <f>IF(B248&lt;'Умови та класичний графік'!$J$14,XIRR($G$34:G249,$C$34:C249,0),"")</f>
        <v/>
      </c>
      <c r="X249" s="42"/>
      <c r="Y249" s="35"/>
    </row>
    <row r="250" spans="2:25" x14ac:dyDescent="0.2">
      <c r="B250" s="25">
        <v>216</v>
      </c>
      <c r="C250" s="36" t="str">
        <f>IF(B249&lt;'Умови та класичний графік'!$J$14,EDATE(C249,1),"")</f>
        <v/>
      </c>
      <c r="D250" s="36" t="str">
        <f>IF(B249&lt;'Умови та класичний графік'!$J$14,C249,"")</f>
        <v/>
      </c>
      <c r="E250" s="26" t="str">
        <f>IF(B249&lt;'Умови та класичний графік'!$J$14,C250-1,"")</f>
        <v/>
      </c>
      <c r="F250" s="37" t="str">
        <f>IF(B249&lt;'Умови та класичний графік'!$J$14,E250-D250+1,"")</f>
        <v/>
      </c>
      <c r="G250" s="105" t="str">
        <f>IF(B249&lt;'Умови та класичний графік'!$J$14,-(SUM(J250:L250)),"")</f>
        <v/>
      </c>
      <c r="H250" s="105"/>
      <c r="I250" s="32" t="str">
        <f>IF(B249&lt;'Умови та класичний графік'!$J$14,I249+J250,"")</f>
        <v/>
      </c>
      <c r="J250" s="32" t="str">
        <f>IF(B249&lt;'Умови та класичний графік'!$J$14,PPMT($J$20/12,B250,$J$12,$J$11,0,0),"")</f>
        <v/>
      </c>
      <c r="K250" s="32" t="str">
        <f>IF(B249&lt;'Умови та класичний графік'!$J$14,IPMT($J$20/12,B250,$J$12,$J$11,0,0),"")</f>
        <v/>
      </c>
      <c r="L250" s="30" t="str">
        <f>IF(B249&lt;'Умови та класичний графік'!$J$14,-(SUM(M250:V250)),"")</f>
        <v/>
      </c>
      <c r="M250" s="38"/>
      <c r="N250" s="39"/>
      <c r="O250" s="39"/>
      <c r="P250" s="32"/>
      <c r="Q250" s="40"/>
      <c r="R250" s="40"/>
      <c r="S250" s="41"/>
      <c r="T250" s="41"/>
      <c r="U250" s="33" t="str">
        <f>IF(B249&lt;'Умови та класичний графік'!$J$14,('Умови та класичний графік'!$J$15*$N$18)+(I250*$N$19),"")</f>
        <v/>
      </c>
      <c r="V250" s="41"/>
      <c r="W250" s="43" t="str">
        <f>IF(B249&lt;'Умови та класичний графік'!$J$14,XIRR($G$34:G250,$C$34:C250,0),"")</f>
        <v/>
      </c>
      <c r="X250" s="42"/>
      <c r="Y250" s="35"/>
    </row>
    <row r="251" spans="2:25" x14ac:dyDescent="0.2">
      <c r="B251" s="25">
        <v>217</v>
      </c>
      <c r="C251" s="36" t="str">
        <f>IF(B250&lt;'Умови та класичний графік'!$J$14,EDATE(C250,1),"")</f>
        <v/>
      </c>
      <c r="D251" s="36" t="str">
        <f>IF(B250&lt;'Умови та класичний графік'!$J$14,C250,"")</f>
        <v/>
      </c>
      <c r="E251" s="26" t="str">
        <f>IF(B250&lt;'Умови та класичний графік'!$J$14,C251-1,"")</f>
        <v/>
      </c>
      <c r="F251" s="37" t="str">
        <f>IF(B250&lt;'Умови та класичний графік'!$J$14,E251-D251+1,"")</f>
        <v/>
      </c>
      <c r="G251" s="105" t="str">
        <f>IF(B250&lt;'Умови та класичний графік'!$J$14,-(SUM(J251:L251)),"")</f>
        <v/>
      </c>
      <c r="H251" s="105"/>
      <c r="I251" s="32" t="str">
        <f>IF(B250&lt;'Умови та класичний графік'!$J$14,I250+J251,"")</f>
        <v/>
      </c>
      <c r="J251" s="32" t="str">
        <f>IF(B250&lt;'Умови та класичний графік'!$J$14,PPMT($J$20/12,B251,$J$12,$J$11,0,0),"")</f>
        <v/>
      </c>
      <c r="K251" s="32" t="str">
        <f>IF(B250&lt;'Умови та класичний графік'!$J$14,IPMT($J$20/12,B251,$J$12,$J$11,0,0),"")</f>
        <v/>
      </c>
      <c r="L251" s="30" t="str">
        <f>IF(B250&lt;'Умови та класичний графік'!$J$14,-(SUM(M251:V251)),"")</f>
        <v/>
      </c>
      <c r="M251" s="38"/>
      <c r="N251" s="39"/>
      <c r="O251" s="39"/>
      <c r="P251" s="32"/>
      <c r="Q251" s="40"/>
      <c r="R251" s="40"/>
      <c r="S251" s="41"/>
      <c r="T251" s="41"/>
      <c r="U251" s="41"/>
      <c r="V251" s="41"/>
      <c r="W251" s="43" t="str">
        <f>IF(B250&lt;'Умови та класичний графік'!$J$14,XIRR($G$34:G251,$C$34:C251,0),"")</f>
        <v/>
      </c>
      <c r="X251" s="42"/>
      <c r="Y251" s="35"/>
    </row>
    <row r="252" spans="2:25" x14ac:dyDescent="0.2">
      <c r="B252" s="25">
        <v>218</v>
      </c>
      <c r="C252" s="36" t="str">
        <f>IF(B251&lt;'Умови та класичний графік'!$J$14,EDATE(C251,1),"")</f>
        <v/>
      </c>
      <c r="D252" s="36" t="str">
        <f>IF(B251&lt;'Умови та класичний графік'!$J$14,C251,"")</f>
        <v/>
      </c>
      <c r="E252" s="26" t="str">
        <f>IF(B251&lt;'Умови та класичний графік'!$J$14,C252-1,"")</f>
        <v/>
      </c>
      <c r="F252" s="37" t="str">
        <f>IF(B251&lt;'Умови та класичний графік'!$J$14,E252-D252+1,"")</f>
        <v/>
      </c>
      <c r="G252" s="105" t="str">
        <f>IF(B251&lt;'Умови та класичний графік'!$J$14,-(SUM(J252:L252)),"")</f>
        <v/>
      </c>
      <c r="H252" s="105"/>
      <c r="I252" s="32" t="str">
        <f>IF(B251&lt;'Умови та класичний графік'!$J$14,I251+J252,"")</f>
        <v/>
      </c>
      <c r="J252" s="32" t="str">
        <f>IF(B251&lt;'Умови та класичний графік'!$J$14,PPMT($J$20/12,B252,$J$12,$J$11,0,0),"")</f>
        <v/>
      </c>
      <c r="K252" s="32" t="str">
        <f>IF(B251&lt;'Умови та класичний графік'!$J$14,IPMT($J$20/12,B252,$J$12,$J$11,0,0),"")</f>
        <v/>
      </c>
      <c r="L252" s="30" t="str">
        <f>IF(B251&lt;'Умови та класичний графік'!$J$14,-(SUM(M252:V252)),"")</f>
        <v/>
      </c>
      <c r="M252" s="38"/>
      <c r="N252" s="39"/>
      <c r="O252" s="39"/>
      <c r="P252" s="32"/>
      <c r="Q252" s="40"/>
      <c r="R252" s="40"/>
      <c r="S252" s="41"/>
      <c r="T252" s="41"/>
      <c r="U252" s="41"/>
      <c r="V252" s="41"/>
      <c r="W252" s="43" t="str">
        <f>IF(B251&lt;'Умови та класичний графік'!$J$14,XIRR($G$34:G252,$C$34:C252,0),"")</f>
        <v/>
      </c>
      <c r="X252" s="42"/>
      <c r="Y252" s="35"/>
    </row>
    <row r="253" spans="2:25" x14ac:dyDescent="0.2">
      <c r="B253" s="25">
        <v>219</v>
      </c>
      <c r="C253" s="36" t="str">
        <f>IF(B252&lt;'Умови та класичний графік'!$J$14,EDATE(C252,1),"")</f>
        <v/>
      </c>
      <c r="D253" s="36" t="str">
        <f>IF(B252&lt;'Умови та класичний графік'!$J$14,C252,"")</f>
        <v/>
      </c>
      <c r="E253" s="26" t="str">
        <f>IF(B252&lt;'Умови та класичний графік'!$J$14,C253-1,"")</f>
        <v/>
      </c>
      <c r="F253" s="37" t="str">
        <f>IF(B252&lt;'Умови та класичний графік'!$J$14,E253-D253+1,"")</f>
        <v/>
      </c>
      <c r="G253" s="105" t="str">
        <f>IF(B252&lt;'Умови та класичний графік'!$J$14,-(SUM(J253:L253)),"")</f>
        <v/>
      </c>
      <c r="H253" s="105"/>
      <c r="I253" s="32" t="str">
        <f>IF(B252&lt;'Умови та класичний графік'!$J$14,I252+J253,"")</f>
        <v/>
      </c>
      <c r="J253" s="32" t="str">
        <f>IF(B252&lt;'Умови та класичний графік'!$J$14,PPMT($J$20/12,B253,$J$12,$J$11,0,0),"")</f>
        <v/>
      </c>
      <c r="K253" s="32" t="str">
        <f>IF(B252&lt;'Умови та класичний графік'!$J$14,IPMT($J$20/12,B253,$J$12,$J$11,0,0),"")</f>
        <v/>
      </c>
      <c r="L253" s="30" t="str">
        <f>IF(B252&lt;'Умови та класичний графік'!$J$14,-(SUM(M253:V253)),"")</f>
        <v/>
      </c>
      <c r="M253" s="38"/>
      <c r="N253" s="39"/>
      <c r="O253" s="39"/>
      <c r="P253" s="32"/>
      <c r="Q253" s="40"/>
      <c r="R253" s="40"/>
      <c r="S253" s="41"/>
      <c r="T253" s="41"/>
      <c r="U253" s="41"/>
      <c r="V253" s="41"/>
      <c r="W253" s="43" t="str">
        <f>IF(B252&lt;'Умови та класичний графік'!$J$14,XIRR($G$34:G253,$C$34:C253,0),"")</f>
        <v/>
      </c>
      <c r="X253" s="42"/>
      <c r="Y253" s="35"/>
    </row>
    <row r="254" spans="2:25" x14ac:dyDescent="0.2">
      <c r="B254" s="25">
        <v>220</v>
      </c>
      <c r="C254" s="36" t="str">
        <f>IF(B253&lt;'Умови та класичний графік'!$J$14,EDATE(C253,1),"")</f>
        <v/>
      </c>
      <c r="D254" s="36" t="str">
        <f>IF(B253&lt;'Умови та класичний графік'!$J$14,C253,"")</f>
        <v/>
      </c>
      <c r="E254" s="26" t="str">
        <f>IF(B253&lt;'Умови та класичний графік'!$J$14,C254-1,"")</f>
        <v/>
      </c>
      <c r="F254" s="37" t="str">
        <f>IF(B253&lt;'Умови та класичний графік'!$J$14,E254-D254+1,"")</f>
        <v/>
      </c>
      <c r="G254" s="105" t="str">
        <f>IF(B253&lt;'Умови та класичний графік'!$J$14,-(SUM(J254:L254)),"")</f>
        <v/>
      </c>
      <c r="H254" s="105"/>
      <c r="I254" s="32" t="str">
        <f>IF(B253&lt;'Умови та класичний графік'!$J$14,I253+J254,"")</f>
        <v/>
      </c>
      <c r="J254" s="32" t="str">
        <f>IF(B253&lt;'Умови та класичний графік'!$J$14,PPMT($J$20/12,B254,$J$12,$J$11,0,0),"")</f>
        <v/>
      </c>
      <c r="K254" s="32" t="str">
        <f>IF(B253&lt;'Умови та класичний графік'!$J$14,IPMT($J$20/12,B254,$J$12,$J$11,0,0),"")</f>
        <v/>
      </c>
      <c r="L254" s="30" t="str">
        <f>IF(B253&lt;'Умови та класичний графік'!$J$14,-(SUM(M254:V254)),"")</f>
        <v/>
      </c>
      <c r="M254" s="38"/>
      <c r="N254" s="39"/>
      <c r="O254" s="39"/>
      <c r="P254" s="32"/>
      <c r="Q254" s="40"/>
      <c r="R254" s="40"/>
      <c r="S254" s="41"/>
      <c r="T254" s="41"/>
      <c r="U254" s="41"/>
      <c r="V254" s="41"/>
      <c r="W254" s="43" t="str">
        <f>IF(B253&lt;'Умови та класичний графік'!$J$14,XIRR($G$34:G254,$C$34:C254,0),"")</f>
        <v/>
      </c>
      <c r="X254" s="42"/>
      <c r="Y254" s="35"/>
    </row>
    <row r="255" spans="2:25" x14ac:dyDescent="0.2">
      <c r="B255" s="25">
        <v>221</v>
      </c>
      <c r="C255" s="36" t="str">
        <f>IF(B254&lt;'Умови та класичний графік'!$J$14,EDATE(C254,1),"")</f>
        <v/>
      </c>
      <c r="D255" s="36" t="str">
        <f>IF(B254&lt;'Умови та класичний графік'!$J$14,C254,"")</f>
        <v/>
      </c>
      <c r="E255" s="26" t="str">
        <f>IF(B254&lt;'Умови та класичний графік'!$J$14,C255-1,"")</f>
        <v/>
      </c>
      <c r="F255" s="37" t="str">
        <f>IF(B254&lt;'Умови та класичний графік'!$J$14,E255-D255+1,"")</f>
        <v/>
      </c>
      <c r="G255" s="105" t="str">
        <f>IF(B254&lt;'Умови та класичний графік'!$J$14,-(SUM(J255:L255)),"")</f>
        <v/>
      </c>
      <c r="H255" s="105"/>
      <c r="I255" s="32" t="str">
        <f>IF(B254&lt;'Умови та класичний графік'!$J$14,I254+J255,"")</f>
        <v/>
      </c>
      <c r="J255" s="32" t="str">
        <f>IF(B254&lt;'Умови та класичний графік'!$J$14,PPMT($J$20/12,B255,$J$12,$J$11,0,0),"")</f>
        <v/>
      </c>
      <c r="K255" s="32" t="str">
        <f>IF(B254&lt;'Умови та класичний графік'!$J$14,IPMT($J$20/12,B255,$J$12,$J$11,0,0),"")</f>
        <v/>
      </c>
      <c r="L255" s="30" t="str">
        <f>IF(B254&lt;'Умови та класичний графік'!$J$14,-(SUM(M255:V255)),"")</f>
        <v/>
      </c>
      <c r="M255" s="38"/>
      <c r="N255" s="39"/>
      <c r="O255" s="39"/>
      <c r="P255" s="32"/>
      <c r="Q255" s="40"/>
      <c r="R255" s="40"/>
      <c r="S255" s="41"/>
      <c r="T255" s="41"/>
      <c r="U255" s="41"/>
      <c r="V255" s="41"/>
      <c r="W255" s="43" t="str">
        <f>IF(B254&lt;'Умови та класичний графік'!$J$14,XIRR($G$34:G255,$C$34:C255,0),"")</f>
        <v/>
      </c>
      <c r="X255" s="42"/>
      <c r="Y255" s="35"/>
    </row>
    <row r="256" spans="2:25" x14ac:dyDescent="0.2">
      <c r="B256" s="25">
        <v>222</v>
      </c>
      <c r="C256" s="36" t="str">
        <f>IF(B255&lt;'Умови та класичний графік'!$J$14,EDATE(C255,1),"")</f>
        <v/>
      </c>
      <c r="D256" s="36" t="str">
        <f>IF(B255&lt;'Умови та класичний графік'!$J$14,C255,"")</f>
        <v/>
      </c>
      <c r="E256" s="26" t="str">
        <f>IF(B255&lt;'Умови та класичний графік'!$J$14,C256-1,"")</f>
        <v/>
      </c>
      <c r="F256" s="37" t="str">
        <f>IF(B255&lt;'Умови та класичний графік'!$J$14,E256-D256+1,"")</f>
        <v/>
      </c>
      <c r="G256" s="105" t="str">
        <f>IF(B255&lt;'Умови та класичний графік'!$J$14,-(SUM(J256:L256)),"")</f>
        <v/>
      </c>
      <c r="H256" s="105"/>
      <c r="I256" s="32" t="str">
        <f>IF(B255&lt;'Умови та класичний графік'!$J$14,I255+J256,"")</f>
        <v/>
      </c>
      <c r="J256" s="32" t="str">
        <f>IF(B255&lt;'Умови та класичний графік'!$J$14,PPMT($J$20/12,B256,$J$12,$J$11,0,0),"")</f>
        <v/>
      </c>
      <c r="K256" s="32" t="str">
        <f>IF(B255&lt;'Умови та класичний графік'!$J$14,IPMT($J$20/12,B256,$J$12,$J$11,0,0),"")</f>
        <v/>
      </c>
      <c r="L256" s="30" t="str">
        <f>IF(B255&lt;'Умови та класичний графік'!$J$14,-(SUM(M256:V256)),"")</f>
        <v/>
      </c>
      <c r="M256" s="38"/>
      <c r="N256" s="39"/>
      <c r="O256" s="39"/>
      <c r="P256" s="32"/>
      <c r="Q256" s="40"/>
      <c r="R256" s="40"/>
      <c r="S256" s="41"/>
      <c r="T256" s="41"/>
      <c r="U256" s="41"/>
      <c r="V256" s="41"/>
      <c r="W256" s="43" t="str">
        <f>IF(B255&lt;'Умови та класичний графік'!$J$14,XIRR($G$34:G256,$C$34:C256,0),"")</f>
        <v/>
      </c>
      <c r="X256" s="42"/>
      <c r="Y256" s="35"/>
    </row>
    <row r="257" spans="2:25" x14ac:dyDescent="0.2">
      <c r="B257" s="25">
        <v>223</v>
      </c>
      <c r="C257" s="36" t="str">
        <f>IF(B256&lt;'Умови та класичний графік'!$J$14,EDATE(C256,1),"")</f>
        <v/>
      </c>
      <c r="D257" s="36" t="str">
        <f>IF(B256&lt;'Умови та класичний графік'!$J$14,C256,"")</f>
        <v/>
      </c>
      <c r="E257" s="26" t="str">
        <f>IF(B256&lt;'Умови та класичний графік'!$J$14,C257-1,"")</f>
        <v/>
      </c>
      <c r="F257" s="37" t="str">
        <f>IF(B256&lt;'Умови та класичний графік'!$J$14,E257-D257+1,"")</f>
        <v/>
      </c>
      <c r="G257" s="105" t="str">
        <f>IF(B256&lt;'Умови та класичний графік'!$J$14,-(SUM(J257:L257)),"")</f>
        <v/>
      </c>
      <c r="H257" s="105"/>
      <c r="I257" s="32" t="str">
        <f>IF(B256&lt;'Умови та класичний графік'!$J$14,I256+J257,"")</f>
        <v/>
      </c>
      <c r="J257" s="32" t="str">
        <f>IF(B256&lt;'Умови та класичний графік'!$J$14,PPMT($J$20/12,B257,$J$12,$J$11,0,0),"")</f>
        <v/>
      </c>
      <c r="K257" s="32" t="str">
        <f>IF(B256&lt;'Умови та класичний графік'!$J$14,IPMT($J$20/12,B257,$J$12,$J$11,0,0),"")</f>
        <v/>
      </c>
      <c r="L257" s="30" t="str">
        <f>IF(B256&lt;'Умови та класичний графік'!$J$14,-(SUM(M257:V257)),"")</f>
        <v/>
      </c>
      <c r="M257" s="38"/>
      <c r="N257" s="39"/>
      <c r="O257" s="39"/>
      <c r="P257" s="32"/>
      <c r="Q257" s="40"/>
      <c r="R257" s="40"/>
      <c r="S257" s="41"/>
      <c r="T257" s="41"/>
      <c r="U257" s="33"/>
      <c r="V257" s="41"/>
      <c r="W257" s="43" t="str">
        <f>IF(B256&lt;'Умови та класичний графік'!$J$14,XIRR($G$34:G257,$C$34:C257,0),"")</f>
        <v/>
      </c>
      <c r="X257" s="42"/>
      <c r="Y257" s="35"/>
    </row>
    <row r="258" spans="2:25" x14ac:dyDescent="0.2">
      <c r="B258" s="25">
        <v>224</v>
      </c>
      <c r="C258" s="36" t="str">
        <f>IF(B257&lt;'Умови та класичний графік'!$J$14,EDATE(C257,1),"")</f>
        <v/>
      </c>
      <c r="D258" s="36" t="str">
        <f>IF(B257&lt;'Умови та класичний графік'!$J$14,C257,"")</f>
        <v/>
      </c>
      <c r="E258" s="26" t="str">
        <f>IF(B257&lt;'Умови та класичний графік'!$J$14,C258-1,"")</f>
        <v/>
      </c>
      <c r="F258" s="37" t="str">
        <f>IF(B257&lt;'Умови та класичний графік'!$J$14,E258-D258+1,"")</f>
        <v/>
      </c>
      <c r="G258" s="105" t="str">
        <f>IF(B257&lt;'Умови та класичний графік'!$J$14,-(SUM(J258:L258)),"")</f>
        <v/>
      </c>
      <c r="H258" s="105"/>
      <c r="I258" s="32" t="str">
        <f>IF(B257&lt;'Умови та класичний графік'!$J$14,I257+J258,"")</f>
        <v/>
      </c>
      <c r="J258" s="32" t="str">
        <f>IF(B257&lt;'Умови та класичний графік'!$J$14,PPMT($J$20/12,B258,$J$12,$J$11,0,0),"")</f>
        <v/>
      </c>
      <c r="K258" s="32" t="str">
        <f>IF(B257&lt;'Умови та класичний графік'!$J$14,IPMT($J$20/12,B258,$J$12,$J$11,0,0),"")</f>
        <v/>
      </c>
      <c r="L258" s="30" t="str">
        <f>IF(B257&lt;'Умови та класичний графік'!$J$14,-(SUM(M258:V258)),"")</f>
        <v/>
      </c>
      <c r="M258" s="38"/>
      <c r="N258" s="39"/>
      <c r="O258" s="39"/>
      <c r="P258" s="32"/>
      <c r="Q258" s="40"/>
      <c r="R258" s="40"/>
      <c r="S258" s="41"/>
      <c r="T258" s="41"/>
      <c r="U258" s="41"/>
      <c r="V258" s="41"/>
      <c r="W258" s="43" t="str">
        <f>IF(B257&lt;'Умови та класичний графік'!$J$14,XIRR($G$34:G258,$C$34:C258,0),"")</f>
        <v/>
      </c>
      <c r="X258" s="42"/>
      <c r="Y258" s="35"/>
    </row>
    <row r="259" spans="2:25" x14ac:dyDescent="0.2">
      <c r="B259" s="25">
        <v>225</v>
      </c>
      <c r="C259" s="36" t="str">
        <f>IF(B258&lt;'Умови та класичний графік'!$J$14,EDATE(C258,1),"")</f>
        <v/>
      </c>
      <c r="D259" s="36" t="str">
        <f>IF(B258&lt;'Умови та класичний графік'!$J$14,C258,"")</f>
        <v/>
      </c>
      <c r="E259" s="26" t="str">
        <f>IF(B258&lt;'Умови та класичний графік'!$J$14,C259-1,"")</f>
        <v/>
      </c>
      <c r="F259" s="37" t="str">
        <f>IF(B258&lt;'Умови та класичний графік'!$J$14,E259-D259+1,"")</f>
        <v/>
      </c>
      <c r="G259" s="105" t="str">
        <f>IF(B258&lt;'Умови та класичний графік'!$J$14,-(SUM(J259:L259)),"")</f>
        <v/>
      </c>
      <c r="H259" s="105"/>
      <c r="I259" s="32" t="str">
        <f>IF(B258&lt;'Умови та класичний графік'!$J$14,I258+J259,"")</f>
        <v/>
      </c>
      <c r="J259" s="32" t="str">
        <f>IF(B258&lt;'Умови та класичний графік'!$J$14,PPMT($J$20/12,B259,$J$12,$J$11,0,0),"")</f>
        <v/>
      </c>
      <c r="K259" s="32" t="str">
        <f>IF(B258&lt;'Умови та класичний графік'!$J$14,IPMT($J$20/12,B259,$J$12,$J$11,0,0),"")</f>
        <v/>
      </c>
      <c r="L259" s="30" t="str">
        <f>IF(B258&lt;'Умови та класичний графік'!$J$14,-(SUM(M259:V259)),"")</f>
        <v/>
      </c>
      <c r="M259" s="38"/>
      <c r="N259" s="39"/>
      <c r="O259" s="39"/>
      <c r="P259" s="32"/>
      <c r="Q259" s="40"/>
      <c r="R259" s="40"/>
      <c r="S259" s="41"/>
      <c r="T259" s="41"/>
      <c r="U259" s="41"/>
      <c r="V259" s="41"/>
      <c r="W259" s="43" t="str">
        <f>IF(B258&lt;'Умови та класичний графік'!$J$14,XIRR($G$34:G259,$C$34:C259,0),"")</f>
        <v/>
      </c>
      <c r="X259" s="42"/>
      <c r="Y259" s="35"/>
    </row>
    <row r="260" spans="2:25" x14ac:dyDescent="0.2">
      <c r="B260" s="25">
        <v>226</v>
      </c>
      <c r="C260" s="36" t="str">
        <f>IF(B259&lt;'Умови та класичний графік'!$J$14,EDATE(C259,1),"")</f>
        <v/>
      </c>
      <c r="D260" s="36" t="str">
        <f>IF(B259&lt;'Умови та класичний графік'!$J$14,C259,"")</f>
        <v/>
      </c>
      <c r="E260" s="26" t="str">
        <f>IF(B259&lt;'Умови та класичний графік'!$J$14,C260-1,"")</f>
        <v/>
      </c>
      <c r="F260" s="37" t="str">
        <f>IF(B259&lt;'Умови та класичний графік'!$J$14,E260-D260+1,"")</f>
        <v/>
      </c>
      <c r="G260" s="105" t="str">
        <f>IF(B259&lt;'Умови та класичний графік'!$J$14,-(SUM(J260:L260)),"")</f>
        <v/>
      </c>
      <c r="H260" s="105"/>
      <c r="I260" s="32" t="str">
        <f>IF(B259&lt;'Умови та класичний графік'!$J$14,I259+J260,"")</f>
        <v/>
      </c>
      <c r="J260" s="32" t="str">
        <f>IF(B259&lt;'Умови та класичний графік'!$J$14,PPMT($J$20/12,B260,$J$12,$J$11,0,0),"")</f>
        <v/>
      </c>
      <c r="K260" s="32" t="str">
        <f>IF(B259&lt;'Умови та класичний графік'!$J$14,IPMT($J$20/12,B260,$J$12,$J$11,0,0),"")</f>
        <v/>
      </c>
      <c r="L260" s="30" t="str">
        <f>IF(B259&lt;'Умови та класичний графік'!$J$14,-(SUM(M260:V260)),"")</f>
        <v/>
      </c>
      <c r="M260" s="38"/>
      <c r="N260" s="39"/>
      <c r="O260" s="39"/>
      <c r="P260" s="32"/>
      <c r="Q260" s="40"/>
      <c r="R260" s="40"/>
      <c r="S260" s="41"/>
      <c r="T260" s="41"/>
      <c r="U260" s="41"/>
      <c r="V260" s="41"/>
      <c r="W260" s="43" t="str">
        <f>IF(B259&lt;'Умови та класичний графік'!$J$14,XIRR($G$34:G260,$C$34:C260,0),"")</f>
        <v/>
      </c>
      <c r="X260" s="42"/>
      <c r="Y260" s="35"/>
    </row>
    <row r="261" spans="2:25" x14ac:dyDescent="0.2">
      <c r="B261" s="25">
        <v>227</v>
      </c>
      <c r="C261" s="36" t="str">
        <f>IF(B260&lt;'Умови та класичний графік'!$J$14,EDATE(C260,1),"")</f>
        <v/>
      </c>
      <c r="D261" s="36" t="str">
        <f>IF(B260&lt;'Умови та класичний графік'!$J$14,C260,"")</f>
        <v/>
      </c>
      <c r="E261" s="26" t="str">
        <f>IF(B260&lt;'Умови та класичний графік'!$J$14,C261-1,"")</f>
        <v/>
      </c>
      <c r="F261" s="37" t="str">
        <f>IF(B260&lt;'Умови та класичний графік'!$J$14,E261-D261+1,"")</f>
        <v/>
      </c>
      <c r="G261" s="105" t="str">
        <f>IF(B260&lt;'Умови та класичний графік'!$J$14,-(SUM(J261:L261)),"")</f>
        <v/>
      </c>
      <c r="H261" s="105"/>
      <c r="I261" s="32" t="str">
        <f>IF(B260&lt;'Умови та класичний графік'!$J$14,I260+J261,"")</f>
        <v/>
      </c>
      <c r="J261" s="32" t="str">
        <f>IF(B260&lt;'Умови та класичний графік'!$J$14,PPMT($J$20/12,B261,$J$12,$J$11,0,0),"")</f>
        <v/>
      </c>
      <c r="K261" s="32" t="str">
        <f>IF(B260&lt;'Умови та класичний графік'!$J$14,IPMT($J$20/12,B261,$J$12,$J$11,0,0),"")</f>
        <v/>
      </c>
      <c r="L261" s="30" t="str">
        <f>IF(B260&lt;'Умови та класичний графік'!$J$14,-(SUM(M261:V261)),"")</f>
        <v/>
      </c>
      <c r="M261" s="38"/>
      <c r="N261" s="39"/>
      <c r="O261" s="39"/>
      <c r="P261" s="32"/>
      <c r="Q261" s="40"/>
      <c r="R261" s="40"/>
      <c r="S261" s="41"/>
      <c r="T261" s="41"/>
      <c r="U261" s="41"/>
      <c r="V261" s="41"/>
      <c r="W261" s="43" t="str">
        <f>IF(B260&lt;'Умови та класичний графік'!$J$14,XIRR($G$34:G261,$C$34:C261,0),"")</f>
        <v/>
      </c>
      <c r="X261" s="42"/>
      <c r="Y261" s="35"/>
    </row>
    <row r="262" spans="2:25" x14ac:dyDescent="0.2">
      <c r="B262" s="25">
        <v>228</v>
      </c>
      <c r="C262" s="36" t="str">
        <f>IF(B261&lt;'Умови та класичний графік'!$J$14,EDATE(C261,1),"")</f>
        <v/>
      </c>
      <c r="D262" s="36" t="str">
        <f>IF(B261&lt;'Умови та класичний графік'!$J$14,C261,"")</f>
        <v/>
      </c>
      <c r="E262" s="26" t="str">
        <f>IF(B261&lt;'Умови та класичний графік'!$J$14,C262-1,"")</f>
        <v/>
      </c>
      <c r="F262" s="37" t="str">
        <f>IF(B261&lt;'Умови та класичний графік'!$J$14,E262-D262+1,"")</f>
        <v/>
      </c>
      <c r="G262" s="105" t="str">
        <f>IF(B261&lt;'Умови та класичний графік'!$J$14,-(SUM(J262:L262)),"")</f>
        <v/>
      </c>
      <c r="H262" s="105"/>
      <c r="I262" s="32" t="str">
        <f>IF(B261&lt;'Умови та класичний графік'!$J$14,I261+J262,"")</f>
        <v/>
      </c>
      <c r="J262" s="32" t="str">
        <f>IF(B261&lt;'Умови та класичний графік'!$J$14,PPMT($J$20/12,B262,$J$12,$J$11,0,0),"")</f>
        <v/>
      </c>
      <c r="K262" s="32" t="str">
        <f>IF(B261&lt;'Умови та класичний графік'!$J$14,IPMT($J$20/12,B262,$J$12,$J$11,0,0),"")</f>
        <v/>
      </c>
      <c r="L262" s="30" t="str">
        <f>IF(B261&lt;'Умови та класичний графік'!$J$14,-(SUM(M262:V262)),"")</f>
        <v/>
      </c>
      <c r="M262" s="38"/>
      <c r="N262" s="39"/>
      <c r="O262" s="39"/>
      <c r="P262" s="32"/>
      <c r="Q262" s="40"/>
      <c r="R262" s="40"/>
      <c r="S262" s="41"/>
      <c r="T262" s="41"/>
      <c r="U262" s="33" t="str">
        <f>IF(B261&lt;'Умови та класичний графік'!$J$14,('Умови та класичний графік'!$J$15*$N$18)+(I262*$N$19),"")</f>
        <v/>
      </c>
      <c r="V262" s="41"/>
      <c r="W262" s="43" t="str">
        <f>IF(B261&lt;'Умови та класичний графік'!$J$14,XIRR($G$34:G262,$C$34:C262,0),"")</f>
        <v/>
      </c>
      <c r="X262" s="42"/>
      <c r="Y262" s="35"/>
    </row>
    <row r="263" spans="2:25" x14ac:dyDescent="0.2">
      <c r="B263" s="25">
        <v>229</v>
      </c>
      <c r="C263" s="36" t="str">
        <f>IF(B262&lt;'Умови та класичний графік'!$J$14,EDATE(C262,1),"")</f>
        <v/>
      </c>
      <c r="D263" s="36" t="str">
        <f>IF(B262&lt;'Умови та класичний графік'!$J$14,C262,"")</f>
        <v/>
      </c>
      <c r="E263" s="26" t="str">
        <f>IF(B262&lt;'Умови та класичний графік'!$J$14,C263-1,"")</f>
        <v/>
      </c>
      <c r="F263" s="37" t="str">
        <f>IF(B262&lt;'Умови та класичний графік'!$J$14,E263-D263+1,"")</f>
        <v/>
      </c>
      <c r="G263" s="105" t="str">
        <f>IF(B262&lt;'Умови та класичний графік'!$J$14,-(SUM(J263:L263)),"")</f>
        <v/>
      </c>
      <c r="H263" s="105"/>
      <c r="I263" s="32" t="str">
        <f>IF(B262&lt;'Умови та класичний графік'!$J$14,I262+J263,"")</f>
        <v/>
      </c>
      <c r="J263" s="32" t="str">
        <f>IF(B262&lt;'Умови та класичний графік'!$J$14,PPMT($J$20/12,B263,$J$12,$J$11,0,0),"")</f>
        <v/>
      </c>
      <c r="K263" s="32" t="str">
        <f>IF(B262&lt;'Умови та класичний графік'!$J$14,IPMT($J$20/12,B263,$J$12,$J$11,0,0),"")</f>
        <v/>
      </c>
      <c r="L263" s="30" t="str">
        <f>IF(B262&lt;'Умови та класичний графік'!$J$14,-(SUM(M263:V263)),"")</f>
        <v/>
      </c>
      <c r="M263" s="38"/>
      <c r="N263" s="39"/>
      <c r="O263" s="39"/>
      <c r="P263" s="32"/>
      <c r="Q263" s="40"/>
      <c r="R263" s="40"/>
      <c r="S263" s="41"/>
      <c r="T263" s="41"/>
      <c r="U263" s="41"/>
      <c r="V263" s="41"/>
      <c r="W263" s="43" t="str">
        <f>IF(B262&lt;'Умови та класичний графік'!$J$14,XIRR($G$34:G263,$C$34:C263,0),"")</f>
        <v/>
      </c>
      <c r="X263" s="42"/>
      <c r="Y263" s="35"/>
    </row>
    <row r="264" spans="2:25" x14ac:dyDescent="0.2">
      <c r="B264" s="25">
        <v>230</v>
      </c>
      <c r="C264" s="36" t="str">
        <f>IF(B263&lt;'Умови та класичний графік'!$J$14,EDATE(C263,1),"")</f>
        <v/>
      </c>
      <c r="D264" s="36" t="str">
        <f>IF(B263&lt;'Умови та класичний графік'!$J$14,C263,"")</f>
        <v/>
      </c>
      <c r="E264" s="26" t="str">
        <f>IF(B263&lt;'Умови та класичний графік'!$J$14,C264-1,"")</f>
        <v/>
      </c>
      <c r="F264" s="37" t="str">
        <f>IF(B263&lt;'Умови та класичний графік'!$J$14,E264-D264+1,"")</f>
        <v/>
      </c>
      <c r="G264" s="105" t="str">
        <f>IF(B263&lt;'Умови та класичний графік'!$J$14,-(SUM(J264:L264)),"")</f>
        <v/>
      </c>
      <c r="H264" s="105"/>
      <c r="I264" s="32" t="str">
        <f>IF(B263&lt;'Умови та класичний графік'!$J$14,I263+J264,"")</f>
        <v/>
      </c>
      <c r="J264" s="32" t="str">
        <f>IF(B263&lt;'Умови та класичний графік'!$J$14,PPMT($J$20/12,B264,$J$12,$J$11,0,0),"")</f>
        <v/>
      </c>
      <c r="K264" s="32" t="str">
        <f>IF(B263&lt;'Умови та класичний графік'!$J$14,IPMT($J$20/12,B264,$J$12,$J$11,0,0),"")</f>
        <v/>
      </c>
      <c r="L264" s="30" t="str">
        <f>IF(B263&lt;'Умови та класичний графік'!$J$14,-(SUM(M264:V264)),"")</f>
        <v/>
      </c>
      <c r="M264" s="38"/>
      <c r="N264" s="39"/>
      <c r="O264" s="39"/>
      <c r="P264" s="32"/>
      <c r="Q264" s="40"/>
      <c r="R264" s="40"/>
      <c r="S264" s="41"/>
      <c r="T264" s="41"/>
      <c r="U264" s="41"/>
      <c r="V264" s="41"/>
      <c r="W264" s="43" t="str">
        <f>IF(B263&lt;'Умови та класичний графік'!$J$14,XIRR($G$34:G264,$C$34:C264,0),"")</f>
        <v/>
      </c>
      <c r="X264" s="42"/>
      <c r="Y264" s="35"/>
    </row>
    <row r="265" spans="2:25" x14ac:dyDescent="0.2">
      <c r="B265" s="25">
        <v>231</v>
      </c>
      <c r="C265" s="36" t="str">
        <f>IF(B264&lt;'Умови та класичний графік'!$J$14,EDATE(C264,1),"")</f>
        <v/>
      </c>
      <c r="D265" s="36" t="str">
        <f>IF(B264&lt;'Умови та класичний графік'!$J$14,C264,"")</f>
        <v/>
      </c>
      <c r="E265" s="26" t="str">
        <f>IF(B264&lt;'Умови та класичний графік'!$J$14,C265-1,"")</f>
        <v/>
      </c>
      <c r="F265" s="37" t="str">
        <f>IF(B264&lt;'Умови та класичний графік'!$J$14,E265-D265+1,"")</f>
        <v/>
      </c>
      <c r="G265" s="105" t="str">
        <f>IF(B264&lt;'Умови та класичний графік'!$J$14,-(SUM(J265:L265)),"")</f>
        <v/>
      </c>
      <c r="H265" s="105"/>
      <c r="I265" s="32" t="str">
        <f>IF(B264&lt;'Умови та класичний графік'!$J$14,I264+J265,"")</f>
        <v/>
      </c>
      <c r="J265" s="32" t="str">
        <f>IF(B264&lt;'Умови та класичний графік'!$J$14,PPMT($J$20/12,B265,$J$12,$J$11,0,0),"")</f>
        <v/>
      </c>
      <c r="K265" s="32" t="str">
        <f>IF(B264&lt;'Умови та класичний графік'!$J$14,IPMT($J$20/12,B265,$J$12,$J$11,0,0),"")</f>
        <v/>
      </c>
      <c r="L265" s="30" t="str">
        <f>IF(B264&lt;'Умови та класичний графік'!$J$14,-(SUM(M265:V265)),"")</f>
        <v/>
      </c>
      <c r="M265" s="38"/>
      <c r="N265" s="39"/>
      <c r="O265" s="39"/>
      <c r="P265" s="32"/>
      <c r="Q265" s="40"/>
      <c r="R265" s="40"/>
      <c r="S265" s="41"/>
      <c r="T265" s="41"/>
      <c r="U265" s="41"/>
      <c r="V265" s="41"/>
      <c r="W265" s="43" t="str">
        <f>IF(B264&lt;'Умови та класичний графік'!$J$14,XIRR($G$34:G265,$C$34:C265,0),"")</f>
        <v/>
      </c>
      <c r="X265" s="42"/>
      <c r="Y265" s="35"/>
    </row>
    <row r="266" spans="2:25" x14ac:dyDescent="0.2">
      <c r="B266" s="25">
        <v>232</v>
      </c>
      <c r="C266" s="36" t="str">
        <f>IF(B265&lt;'Умови та класичний графік'!$J$14,EDATE(C265,1),"")</f>
        <v/>
      </c>
      <c r="D266" s="36" t="str">
        <f>IF(B265&lt;'Умови та класичний графік'!$J$14,C265,"")</f>
        <v/>
      </c>
      <c r="E266" s="26" t="str">
        <f>IF(B265&lt;'Умови та класичний графік'!$J$14,C266-1,"")</f>
        <v/>
      </c>
      <c r="F266" s="37" t="str">
        <f>IF(B265&lt;'Умови та класичний графік'!$J$14,E266-D266+1,"")</f>
        <v/>
      </c>
      <c r="G266" s="105" t="str">
        <f>IF(B265&lt;'Умови та класичний графік'!$J$14,-(SUM(J266:L266)),"")</f>
        <v/>
      </c>
      <c r="H266" s="105"/>
      <c r="I266" s="32" t="str">
        <f>IF(B265&lt;'Умови та класичний графік'!$J$14,I265+J266,"")</f>
        <v/>
      </c>
      <c r="J266" s="32" t="str">
        <f>IF(B265&lt;'Умови та класичний графік'!$J$14,PPMT($J$20/12,B266,$J$12,$J$11,0,0),"")</f>
        <v/>
      </c>
      <c r="K266" s="32" t="str">
        <f>IF(B265&lt;'Умови та класичний графік'!$J$14,IPMT($J$20/12,B266,$J$12,$J$11,0,0),"")</f>
        <v/>
      </c>
      <c r="L266" s="30" t="str">
        <f>IF(B265&lt;'Умови та класичний графік'!$J$14,-(SUM(M266:V266)),"")</f>
        <v/>
      </c>
      <c r="M266" s="38"/>
      <c r="N266" s="39"/>
      <c r="O266" s="39"/>
      <c r="P266" s="32"/>
      <c r="Q266" s="40"/>
      <c r="R266" s="40"/>
      <c r="S266" s="41"/>
      <c r="T266" s="41"/>
      <c r="U266" s="41"/>
      <c r="V266" s="41"/>
      <c r="W266" s="43" t="str">
        <f>IF(B265&lt;'Умови та класичний графік'!$J$14,XIRR($G$34:G266,$C$34:C266,0),"")</f>
        <v/>
      </c>
      <c r="X266" s="42"/>
      <c r="Y266" s="35"/>
    </row>
    <row r="267" spans="2:25" x14ac:dyDescent="0.2">
      <c r="B267" s="47">
        <v>233</v>
      </c>
      <c r="C267" s="36" t="str">
        <f>IF(B266&lt;'Умови та класичний графік'!$J$14,EDATE(C266,1),"")</f>
        <v/>
      </c>
      <c r="D267" s="36" t="str">
        <f>IF(B266&lt;'Умови та класичний графік'!$J$14,C266,"")</f>
        <v/>
      </c>
      <c r="E267" s="26" t="str">
        <f>IF(B266&lt;'Умови та класичний графік'!$J$14,C267-1,"")</f>
        <v/>
      </c>
      <c r="F267" s="37" t="str">
        <f>IF(B266&lt;'Умови та класичний графік'!$J$14,E267-D267+1,"")</f>
        <v/>
      </c>
      <c r="G267" s="105" t="str">
        <f>IF(B266&lt;'Умови та класичний графік'!$J$14,-(SUM(J267:L267)),"")</f>
        <v/>
      </c>
      <c r="H267" s="105"/>
      <c r="I267" s="32" t="str">
        <f>IF(B266&lt;'Умови та класичний графік'!$J$14,I266+J267,"")</f>
        <v/>
      </c>
      <c r="J267" s="32" t="str">
        <f>IF(B266&lt;'Умови та класичний графік'!$J$14,PPMT($J$20/12,B267,$J$12,$J$11,0,0),"")</f>
        <v/>
      </c>
      <c r="K267" s="32" t="str">
        <f>IF(B266&lt;'Умови та класичний графік'!$J$14,IPMT($J$20/12,B267,$J$12,$J$11,0,0),"")</f>
        <v/>
      </c>
      <c r="L267" s="30" t="str">
        <f>IF(B266&lt;'Умови та класичний графік'!$J$14,-(SUM(M267:V267)),"")</f>
        <v/>
      </c>
      <c r="M267" s="38"/>
      <c r="N267" s="39"/>
      <c r="O267" s="39"/>
      <c r="P267" s="48"/>
      <c r="Q267" s="40"/>
      <c r="R267" s="40"/>
      <c r="S267" s="41"/>
      <c r="T267" s="41"/>
      <c r="U267" s="41"/>
      <c r="V267" s="41"/>
      <c r="W267" s="43" t="str">
        <f>IF(B266&lt;'Умови та класичний графік'!$J$14,XIRR($G$34:G267,$C$34:C267,0),"")</f>
        <v/>
      </c>
      <c r="X267" s="42"/>
      <c r="Y267" s="35"/>
    </row>
    <row r="268" spans="2:25" x14ac:dyDescent="0.2">
      <c r="B268" s="47">
        <v>234</v>
      </c>
      <c r="C268" s="36" t="str">
        <f>IF(B267&lt;'Умови та класичний графік'!$J$14,EDATE(C267,1),"")</f>
        <v/>
      </c>
      <c r="D268" s="36" t="str">
        <f>IF(B267&lt;'Умови та класичний графік'!$J$14,C267,"")</f>
        <v/>
      </c>
      <c r="E268" s="26" t="str">
        <f>IF(B267&lt;'Умови та класичний графік'!$J$14,C268-1,"")</f>
        <v/>
      </c>
      <c r="F268" s="37" t="str">
        <f>IF(B267&lt;'Умови та класичний графік'!$J$14,E268-D268+1,"")</f>
        <v/>
      </c>
      <c r="G268" s="105" t="str">
        <f>IF(B267&lt;'Умови та класичний графік'!$J$14,-(SUM(J268:L268)),"")</f>
        <v/>
      </c>
      <c r="H268" s="105"/>
      <c r="I268" s="32" t="str">
        <f>IF(B267&lt;'Умови та класичний графік'!$J$14,I267+J268,"")</f>
        <v/>
      </c>
      <c r="J268" s="32" t="str">
        <f>IF(B267&lt;'Умови та класичний графік'!$J$14,PPMT($J$20/12,B268,$J$12,$J$11,0,0),"")</f>
        <v/>
      </c>
      <c r="K268" s="32" t="str">
        <f>IF(B267&lt;'Умови та класичний графік'!$J$14,IPMT($J$20/12,B268,$J$12,$J$11,0,0),"")</f>
        <v/>
      </c>
      <c r="L268" s="30" t="str">
        <f>IF(B267&lt;'Умови та класичний графік'!$J$14,-(SUM(M268:V268)),"")</f>
        <v/>
      </c>
      <c r="M268" s="38"/>
      <c r="N268" s="39"/>
      <c r="O268" s="39"/>
      <c r="P268" s="48"/>
      <c r="Q268" s="40"/>
      <c r="R268" s="40"/>
      <c r="S268" s="41"/>
      <c r="T268" s="41"/>
      <c r="U268" s="41"/>
      <c r="V268" s="41"/>
      <c r="W268" s="43" t="str">
        <f>IF(B267&lt;'Умови та класичний графік'!$J$14,XIRR($G$34:G268,$C$34:C268,0),"")</f>
        <v/>
      </c>
      <c r="X268" s="42"/>
      <c r="Y268" s="35"/>
    </row>
    <row r="269" spans="2:25" x14ac:dyDescent="0.2">
      <c r="B269" s="47">
        <v>235</v>
      </c>
      <c r="C269" s="36" t="str">
        <f>IF(B268&lt;'Умови та класичний графік'!$J$14,EDATE(C268,1),"")</f>
        <v/>
      </c>
      <c r="D269" s="36" t="str">
        <f>IF(B268&lt;'Умови та класичний графік'!$J$14,C268,"")</f>
        <v/>
      </c>
      <c r="E269" s="26" t="str">
        <f>IF(B268&lt;'Умови та класичний графік'!$J$14,C269-1,"")</f>
        <v/>
      </c>
      <c r="F269" s="37" t="str">
        <f>IF(B268&lt;'Умови та класичний графік'!$J$14,E269-D269+1,"")</f>
        <v/>
      </c>
      <c r="G269" s="105" t="str">
        <f>IF(B268&lt;'Умови та класичний графік'!$J$14,-(SUM(J269:L269)),"")</f>
        <v/>
      </c>
      <c r="H269" s="105"/>
      <c r="I269" s="32" t="str">
        <f>IF(B268&lt;'Умови та класичний графік'!$J$14,I268+J269,"")</f>
        <v/>
      </c>
      <c r="J269" s="32" t="str">
        <f>IF(B268&lt;'Умови та класичний графік'!$J$14,PPMT($J$20/12,B269,$J$12,$J$11,0,0),"")</f>
        <v/>
      </c>
      <c r="K269" s="32" t="str">
        <f>IF(B268&lt;'Умови та класичний графік'!$J$14,IPMT($J$20/12,B269,$J$12,$J$11,0,0),"")</f>
        <v/>
      </c>
      <c r="L269" s="30" t="str">
        <f>IF(B268&lt;'Умови та класичний графік'!$J$14,-(SUM(M269:V269)),"")</f>
        <v/>
      </c>
      <c r="M269" s="38"/>
      <c r="N269" s="39"/>
      <c r="O269" s="39"/>
      <c r="P269" s="48"/>
      <c r="Q269" s="40"/>
      <c r="R269" s="40"/>
      <c r="S269" s="41"/>
      <c r="T269" s="41"/>
      <c r="U269" s="33"/>
      <c r="V269" s="41"/>
      <c r="W269" s="43" t="str">
        <f>IF(B268&lt;'Умови та класичний графік'!$J$14,XIRR($G$34:G269,$C$34:C269,0),"")</f>
        <v/>
      </c>
      <c r="X269" s="42"/>
      <c r="Y269" s="35"/>
    </row>
    <row r="270" spans="2:25" x14ac:dyDescent="0.2">
      <c r="B270" s="47">
        <v>236</v>
      </c>
      <c r="C270" s="36" t="str">
        <f>IF(B269&lt;'Умови та класичний графік'!$J$14,EDATE(C269,1),"")</f>
        <v/>
      </c>
      <c r="D270" s="36" t="str">
        <f>IF(B269&lt;'Умови та класичний графік'!$J$14,C269,"")</f>
        <v/>
      </c>
      <c r="E270" s="26" t="str">
        <f>IF(B269&lt;'Умови та класичний графік'!$J$14,C270-1,"")</f>
        <v/>
      </c>
      <c r="F270" s="37" t="str">
        <f>IF(B269&lt;'Умови та класичний графік'!$J$14,E270-D270+1,"")</f>
        <v/>
      </c>
      <c r="G270" s="105" t="str">
        <f>IF(B269&lt;'Умови та класичний графік'!$J$14,-(SUM(J270:L270)),"")</f>
        <v/>
      </c>
      <c r="H270" s="105"/>
      <c r="I270" s="32" t="str">
        <f>IF(B269&lt;'Умови та класичний графік'!$J$14,I269+J270,"")</f>
        <v/>
      </c>
      <c r="J270" s="32" t="str">
        <f>IF(B269&lt;'Умови та класичний графік'!$J$14,PPMT($J$20/12,B270,$J$12,$J$11,0,0),"")</f>
        <v/>
      </c>
      <c r="K270" s="32" t="str">
        <f>IF(B269&lt;'Умови та класичний графік'!$J$14,IPMT($J$20/12,B270,$J$12,$J$11,0,0),"")</f>
        <v/>
      </c>
      <c r="L270" s="30" t="str">
        <f>IF(B269&lt;'Умови та класичний графік'!$J$14,-(SUM(M270:V270)),"")</f>
        <v/>
      </c>
      <c r="M270" s="38"/>
      <c r="N270" s="39"/>
      <c r="O270" s="39"/>
      <c r="P270" s="48"/>
      <c r="Q270" s="40"/>
      <c r="R270" s="40"/>
      <c r="S270" s="41"/>
      <c r="T270" s="41"/>
      <c r="U270" s="41"/>
      <c r="V270" s="41"/>
      <c r="W270" s="43" t="str">
        <f>IF(B269&lt;'Умови та класичний графік'!$J$14,XIRR($G$34:G270,$C$34:C270,0),"")</f>
        <v/>
      </c>
      <c r="X270" s="42"/>
      <c r="Y270" s="35"/>
    </row>
    <row r="271" spans="2:25" x14ac:dyDescent="0.2">
      <c r="B271" s="47">
        <v>237</v>
      </c>
      <c r="C271" s="36" t="str">
        <f>IF(B270&lt;'Умови та класичний графік'!$J$14,EDATE(C270,1),"")</f>
        <v/>
      </c>
      <c r="D271" s="36" t="str">
        <f>IF(B270&lt;'Умови та класичний графік'!$J$14,C270,"")</f>
        <v/>
      </c>
      <c r="E271" s="26" t="str">
        <f>IF(B270&lt;'Умови та класичний графік'!$J$14,C271-1,"")</f>
        <v/>
      </c>
      <c r="F271" s="37" t="str">
        <f>IF(B270&lt;'Умови та класичний графік'!$J$14,E271-D271+1,"")</f>
        <v/>
      </c>
      <c r="G271" s="105" t="str">
        <f>IF(B270&lt;'Умови та класичний графік'!$J$14,-(SUM(J271:L271)),"")</f>
        <v/>
      </c>
      <c r="H271" s="105"/>
      <c r="I271" s="32" t="str">
        <f>IF(B270&lt;'Умови та класичний графік'!$J$14,I270+J271,"")</f>
        <v/>
      </c>
      <c r="J271" s="32" t="str">
        <f>IF(B270&lt;'Умови та класичний графік'!$J$14,PPMT($J$20/12,B271,$J$12,$J$11,0,0),"")</f>
        <v/>
      </c>
      <c r="K271" s="32" t="str">
        <f>IF(B270&lt;'Умови та класичний графік'!$J$14,IPMT($J$20/12,B271,$J$12,$J$11,0,0),"")</f>
        <v/>
      </c>
      <c r="L271" s="30" t="str">
        <f>IF(B270&lt;'Умови та класичний графік'!$J$14,-(SUM(M271:V271)),"")</f>
        <v/>
      </c>
      <c r="M271" s="38"/>
      <c r="N271" s="39"/>
      <c r="O271" s="39"/>
      <c r="P271" s="48"/>
      <c r="Q271" s="40"/>
      <c r="R271" s="40"/>
      <c r="S271" s="41"/>
      <c r="T271" s="41"/>
      <c r="U271" s="41"/>
      <c r="V271" s="41"/>
      <c r="W271" s="43" t="str">
        <f>IF(B270&lt;'Умови та класичний графік'!$J$14,XIRR($G$34:G271,$C$34:C271,0),"")</f>
        <v/>
      </c>
      <c r="X271" s="42"/>
      <c r="Y271" s="35"/>
    </row>
    <row r="272" spans="2:25" x14ac:dyDescent="0.2">
      <c r="B272" s="47">
        <v>238</v>
      </c>
      <c r="C272" s="36" t="str">
        <f>IF(B271&lt;'Умови та класичний графік'!$J$14,EDATE(C271,1),"")</f>
        <v/>
      </c>
      <c r="D272" s="36" t="str">
        <f>IF(B271&lt;'Умови та класичний графік'!$J$14,C271,"")</f>
        <v/>
      </c>
      <c r="E272" s="26" t="str">
        <f>IF(B271&lt;'Умови та класичний графік'!$J$14,C272-1,"")</f>
        <v/>
      </c>
      <c r="F272" s="37" t="str">
        <f>IF(B271&lt;'Умови та класичний графік'!$J$14,E272-D272+1,"")</f>
        <v/>
      </c>
      <c r="G272" s="105" t="str">
        <f>IF(B271&lt;'Умови та класичний графік'!$J$14,-(SUM(J272:L272)),"")</f>
        <v/>
      </c>
      <c r="H272" s="105"/>
      <c r="I272" s="32" t="str">
        <f>IF(B271&lt;'Умови та класичний графік'!$J$14,I271+J272,"")</f>
        <v/>
      </c>
      <c r="J272" s="32" t="str">
        <f>IF(B271&lt;'Умови та класичний графік'!$J$14,PPMT($J$20/12,B272,$J$12,$J$11,0,0),"")</f>
        <v/>
      </c>
      <c r="K272" s="32" t="str">
        <f>IF(B271&lt;'Умови та класичний графік'!$J$14,IPMT($J$20/12,B272,$J$12,$J$11,0,0),"")</f>
        <v/>
      </c>
      <c r="L272" s="30" t="str">
        <f>IF(B271&lt;'Умови та класичний графік'!$J$14,-(SUM(M272:V272)),"")</f>
        <v/>
      </c>
      <c r="M272" s="38"/>
      <c r="N272" s="39"/>
      <c r="O272" s="39"/>
      <c r="P272" s="48"/>
      <c r="Q272" s="40"/>
      <c r="R272" s="40"/>
      <c r="S272" s="41"/>
      <c r="T272" s="41"/>
      <c r="U272" s="41"/>
      <c r="V272" s="41"/>
      <c r="W272" s="43" t="str">
        <f>IF(B271&lt;'Умови та класичний графік'!$J$14,XIRR($G$34:G272,$C$34:C272,0),"")</f>
        <v/>
      </c>
      <c r="X272" s="49"/>
      <c r="Y272" s="35"/>
    </row>
    <row r="273" spans="2:25" x14ac:dyDescent="0.2">
      <c r="B273" s="47">
        <v>239</v>
      </c>
      <c r="C273" s="36" t="str">
        <f>IF(B272&lt;'Умови та класичний графік'!$J$14,EDATE(C272,1),"")</f>
        <v/>
      </c>
      <c r="D273" s="36" t="str">
        <f>IF(B272&lt;'Умови та класичний графік'!$J$14,C272,"")</f>
        <v/>
      </c>
      <c r="E273" s="26" t="str">
        <f>IF(B272&lt;'Умови та класичний графік'!$J$14,C273-1,"")</f>
        <v/>
      </c>
      <c r="F273" s="37" t="str">
        <f>IF(B272&lt;'Умови та класичний графік'!$J$14,E273-D273+1,"")</f>
        <v/>
      </c>
      <c r="G273" s="105" t="str">
        <f>IF(B272&lt;'Умови та класичний графік'!$J$14,-(SUM(J273:L273)),"")</f>
        <v/>
      </c>
      <c r="H273" s="105"/>
      <c r="I273" s="32" t="str">
        <f>IF(B272&lt;'Умови та класичний графік'!$J$14,I272+J273,"")</f>
        <v/>
      </c>
      <c r="J273" s="32" t="str">
        <f>IF(B272&lt;'Умови та класичний графік'!$J$14,PPMT($J$20/12,B273,$J$12,$J$11,0,0),"")</f>
        <v/>
      </c>
      <c r="K273" s="32" t="str">
        <f>IF(B272&lt;'Умови та класичний графік'!$J$14,IPMT($J$20/12,B273,$J$12,$J$11,0,0),"")</f>
        <v/>
      </c>
      <c r="L273" s="30" t="str">
        <f>IF(B272&lt;'Умови та класичний графік'!$J$14,-(SUM(M273:V273)),"")</f>
        <v/>
      </c>
      <c r="M273" s="38"/>
      <c r="N273" s="39"/>
      <c r="O273" s="39"/>
      <c r="P273" s="48"/>
      <c r="Q273" s="40"/>
      <c r="R273" s="40"/>
      <c r="S273" s="41"/>
      <c r="T273" s="41"/>
      <c r="U273" s="41"/>
      <c r="V273" s="41"/>
      <c r="W273" s="43" t="str">
        <f>IF(B272&lt;'Умови та класичний графік'!$J$14,XIRR($G$34:G273,$C$34:C273,0),"")</f>
        <v/>
      </c>
      <c r="X273" s="49"/>
      <c r="Y273" s="35"/>
    </row>
    <row r="274" spans="2:25" x14ac:dyDescent="0.2">
      <c r="B274" s="47">
        <v>240</v>
      </c>
      <c r="C274" s="36" t="str">
        <f>IF(B273&lt;'Умови та класичний графік'!$J$14,EDATE(C273,1),"")</f>
        <v/>
      </c>
      <c r="D274" s="36" t="str">
        <f>IF(B273&lt;'Умови та класичний графік'!$J$14,C273,"")</f>
        <v/>
      </c>
      <c r="E274" s="26" t="str">
        <f>IF(B273&lt;'Умови та класичний графік'!$J$14,C274-1,"")</f>
        <v/>
      </c>
      <c r="F274" s="37" t="str">
        <f>IF(B273&lt;'Умови та класичний графік'!$J$14,E274-D274+1,"")</f>
        <v/>
      </c>
      <c r="G274" s="105" t="str">
        <f>IF(B273&lt;'Умови та класичний графік'!$J$14,-(SUM(J274:L274)),"")</f>
        <v/>
      </c>
      <c r="H274" s="105"/>
      <c r="I274" s="32" t="str">
        <f>IF(B273&lt;'Умови та класичний графік'!$J$14,I273+J274,"")</f>
        <v/>
      </c>
      <c r="J274" s="32" t="str">
        <f>IF(B273&lt;'Умови та класичний графік'!$J$14,PPMT($J$20/12,B274,$J$12,$J$11,0,0),"")</f>
        <v/>
      </c>
      <c r="K274" s="32" t="str">
        <f>IF(B273&lt;'Умови та класичний графік'!$J$14,IPMT($J$20/12,B274,$J$12,$J$11,0,0),"")</f>
        <v/>
      </c>
      <c r="L274" s="30" t="str">
        <f>IF(B273&lt;'Умови та класичний графік'!$J$14,-(SUM(M274:V274)),"")</f>
        <v/>
      </c>
      <c r="M274" s="38"/>
      <c r="N274" s="39"/>
      <c r="O274" s="39"/>
      <c r="P274" s="48"/>
      <c r="Q274" s="40"/>
      <c r="R274" s="40"/>
      <c r="S274" s="41"/>
      <c r="T274" s="41"/>
      <c r="U274" s="33"/>
      <c r="V274" s="41"/>
      <c r="W274" s="43" t="str">
        <f>IF(B273&lt;'Умови та класичний графік'!$J$14,XIRR($G$34:G274,$C$34:C274,0),"")</f>
        <v/>
      </c>
      <c r="X274" s="49"/>
      <c r="Y274" s="35"/>
    </row>
    <row r="275" spans="2:25" x14ac:dyDescent="0.2">
      <c r="B275" s="25"/>
      <c r="C275" s="128" t="s">
        <v>25</v>
      </c>
      <c r="D275" s="128"/>
      <c r="E275" s="128"/>
      <c r="F275" s="128"/>
      <c r="G275" s="150">
        <f>SUM(G35:H274)</f>
        <v>56168.264257542913</v>
      </c>
      <c r="H275" s="151"/>
      <c r="I275" s="50" t="s">
        <v>24</v>
      </c>
      <c r="J275" s="50">
        <f>-(SUM(J35:J274))</f>
        <v>50000</v>
      </c>
      <c r="K275" s="50">
        <f>-(SUM(K34:K274))</f>
        <v>5868.2642575429318</v>
      </c>
      <c r="L275" s="51">
        <f>-(SUM(L35:L274))+L34</f>
        <v>7900</v>
      </c>
      <c r="M275" s="52">
        <f t="shared" ref="M275:V275" si="7">SUM(M34:M274)</f>
        <v>0</v>
      </c>
      <c r="N275" s="50">
        <f t="shared" si="7"/>
        <v>150</v>
      </c>
      <c r="O275" s="50">
        <f t="shared" si="7"/>
        <v>750</v>
      </c>
      <c r="P275" s="50">
        <f t="shared" si="7"/>
        <v>0</v>
      </c>
      <c r="Q275" s="50">
        <f t="shared" si="7"/>
        <v>0</v>
      </c>
      <c r="R275" s="50">
        <f t="shared" si="7"/>
        <v>0</v>
      </c>
      <c r="S275" s="53">
        <f t="shared" si="7"/>
        <v>6100</v>
      </c>
      <c r="T275" s="53">
        <f t="shared" si="7"/>
        <v>0</v>
      </c>
      <c r="U275" s="53">
        <f t="shared" si="7"/>
        <v>750</v>
      </c>
      <c r="V275" s="53">
        <f t="shared" si="7"/>
        <v>150</v>
      </c>
      <c r="W275" s="43" t="str">
        <f>IF(B274&lt;='Умови та класичний графік'!$J$14,XIRR($G$34:G274,$C$34:C274,0),"")</f>
        <v/>
      </c>
      <c r="X275" s="50">
        <f>K275+L275</f>
        <v>13768.264257542931</v>
      </c>
      <c r="Y275" s="54">
        <f>X275+'Умови та класичний графік'!J13</f>
        <v>63768.264257542935</v>
      </c>
    </row>
    <row r="276" spans="2:25" s="57" customFormat="1" ht="13.7" customHeight="1" x14ac:dyDescent="0.2">
      <c r="B276" s="55"/>
      <c r="C276" s="149"/>
      <c r="D276" s="149"/>
      <c r="E276" s="149"/>
      <c r="F276" s="149"/>
      <c r="G276" s="149"/>
      <c r="H276" s="149"/>
      <c r="I276" s="149"/>
      <c r="J276" s="149"/>
      <c r="K276" s="149"/>
      <c r="L276" s="149"/>
      <c r="M276" s="149"/>
      <c r="N276" s="149"/>
      <c r="O276" s="149"/>
      <c r="P276" s="149"/>
      <c r="Q276" s="149"/>
      <c r="R276" s="149"/>
      <c r="S276" s="149"/>
      <c r="T276" s="149"/>
      <c r="U276" s="9"/>
      <c r="V276" s="56"/>
    </row>
    <row r="277" spans="2:25" s="57" customFormat="1" x14ac:dyDescent="0.2">
      <c r="B277" s="55"/>
      <c r="C277" s="149"/>
      <c r="D277" s="149"/>
      <c r="E277" s="149"/>
      <c r="F277" s="149"/>
      <c r="G277" s="149"/>
      <c r="H277" s="149"/>
      <c r="I277" s="149"/>
      <c r="J277" s="149"/>
      <c r="K277" s="149"/>
      <c r="L277" s="149"/>
      <c r="M277" s="149"/>
      <c r="N277" s="149"/>
      <c r="O277" s="149"/>
      <c r="P277" s="149"/>
      <c r="Q277" s="149"/>
      <c r="R277" s="149"/>
      <c r="S277" s="149"/>
      <c r="T277" s="149"/>
      <c r="U277" s="9"/>
      <c r="V277" s="56"/>
    </row>
  </sheetData>
  <protectedRanges>
    <protectedRange sqref="J11:K13" name="Параметри кредиту_1"/>
  </protectedRanges>
  <mergeCells count="312">
    <mergeCell ref="C276:T276"/>
    <mergeCell ref="C277:T277"/>
    <mergeCell ref="G271:H271"/>
    <mergeCell ref="G272:H272"/>
    <mergeCell ref="G273:H273"/>
    <mergeCell ref="G274:H274"/>
    <mergeCell ref="C275:F275"/>
    <mergeCell ref="G275:H275"/>
    <mergeCell ref="G265:H265"/>
    <mergeCell ref="G266:H266"/>
    <mergeCell ref="G267:H267"/>
    <mergeCell ref="G268:H268"/>
    <mergeCell ref="G269:H269"/>
    <mergeCell ref="G270:H270"/>
    <mergeCell ref="G259:H259"/>
    <mergeCell ref="G260:H260"/>
    <mergeCell ref="G261:H261"/>
    <mergeCell ref="G262:H262"/>
    <mergeCell ref="G263:H263"/>
    <mergeCell ref="G264:H264"/>
    <mergeCell ref="G253:H253"/>
    <mergeCell ref="G254:H254"/>
    <mergeCell ref="G255:H255"/>
    <mergeCell ref="G256:H256"/>
    <mergeCell ref="G257:H257"/>
    <mergeCell ref="G258:H258"/>
    <mergeCell ref="G247:H247"/>
    <mergeCell ref="G248:H248"/>
    <mergeCell ref="G249:H249"/>
    <mergeCell ref="G250:H250"/>
    <mergeCell ref="G251:H251"/>
    <mergeCell ref="G252:H252"/>
    <mergeCell ref="G241:H241"/>
    <mergeCell ref="G242:H242"/>
    <mergeCell ref="G243:H243"/>
    <mergeCell ref="G244:H244"/>
    <mergeCell ref="G245:H245"/>
    <mergeCell ref="G246:H246"/>
    <mergeCell ref="G235:H235"/>
    <mergeCell ref="G236:H236"/>
    <mergeCell ref="G237:H237"/>
    <mergeCell ref="G238:H238"/>
    <mergeCell ref="G239:H239"/>
    <mergeCell ref="G240:H240"/>
    <mergeCell ref="G229:H229"/>
    <mergeCell ref="G230:H230"/>
    <mergeCell ref="G231:H231"/>
    <mergeCell ref="G232:H232"/>
    <mergeCell ref="G233:H233"/>
    <mergeCell ref="G234:H234"/>
    <mergeCell ref="G223:H223"/>
    <mergeCell ref="G224:H224"/>
    <mergeCell ref="G225:H225"/>
    <mergeCell ref="G226:H226"/>
    <mergeCell ref="G227:H227"/>
    <mergeCell ref="G228:H228"/>
    <mergeCell ref="G217:H217"/>
    <mergeCell ref="G218:H218"/>
    <mergeCell ref="G219:H219"/>
    <mergeCell ref="G220:H220"/>
    <mergeCell ref="G221:H221"/>
    <mergeCell ref="G222:H222"/>
    <mergeCell ref="G211:H211"/>
    <mergeCell ref="G212:H212"/>
    <mergeCell ref="G213:H213"/>
    <mergeCell ref="G214:H214"/>
    <mergeCell ref="G215:H215"/>
    <mergeCell ref="G216:H216"/>
    <mergeCell ref="G205:H205"/>
    <mergeCell ref="G206:H206"/>
    <mergeCell ref="G207:H207"/>
    <mergeCell ref="G208:H208"/>
    <mergeCell ref="G209:H209"/>
    <mergeCell ref="G210:H210"/>
    <mergeCell ref="G199:H199"/>
    <mergeCell ref="G200:H200"/>
    <mergeCell ref="G201:H201"/>
    <mergeCell ref="G202:H202"/>
    <mergeCell ref="G203:H203"/>
    <mergeCell ref="G204:H204"/>
    <mergeCell ref="G193:H193"/>
    <mergeCell ref="G194:H194"/>
    <mergeCell ref="G195:H195"/>
    <mergeCell ref="G196:H196"/>
    <mergeCell ref="G197:H197"/>
    <mergeCell ref="G198:H198"/>
    <mergeCell ref="G187:H187"/>
    <mergeCell ref="G188:H188"/>
    <mergeCell ref="G189:H189"/>
    <mergeCell ref="G190:H190"/>
    <mergeCell ref="G191:H191"/>
    <mergeCell ref="G192:H192"/>
    <mergeCell ref="G181:H181"/>
    <mergeCell ref="G182:H182"/>
    <mergeCell ref="G183:H183"/>
    <mergeCell ref="G184:H184"/>
    <mergeCell ref="G185:H185"/>
    <mergeCell ref="G186:H186"/>
    <mergeCell ref="G175:H175"/>
    <mergeCell ref="G176:H176"/>
    <mergeCell ref="G177:H177"/>
    <mergeCell ref="G178:H178"/>
    <mergeCell ref="G179:H179"/>
    <mergeCell ref="G180:H180"/>
    <mergeCell ref="G169:H169"/>
    <mergeCell ref="G170:H170"/>
    <mergeCell ref="G171:H171"/>
    <mergeCell ref="G172:H172"/>
    <mergeCell ref="G173:H173"/>
    <mergeCell ref="G174:H174"/>
    <mergeCell ref="G163:H163"/>
    <mergeCell ref="G164:H164"/>
    <mergeCell ref="G165:H165"/>
    <mergeCell ref="G166:H166"/>
    <mergeCell ref="G167:H167"/>
    <mergeCell ref="G168:H168"/>
    <mergeCell ref="G157:H157"/>
    <mergeCell ref="G158:H158"/>
    <mergeCell ref="G159:H159"/>
    <mergeCell ref="G160:H160"/>
    <mergeCell ref="G161:H161"/>
    <mergeCell ref="G162:H162"/>
    <mergeCell ref="G151:H151"/>
    <mergeCell ref="G152:H152"/>
    <mergeCell ref="G153:H153"/>
    <mergeCell ref="G154:H154"/>
    <mergeCell ref="G155:H155"/>
    <mergeCell ref="G156:H156"/>
    <mergeCell ref="G145:H145"/>
    <mergeCell ref="G146:H146"/>
    <mergeCell ref="G147:H147"/>
    <mergeCell ref="G148:H148"/>
    <mergeCell ref="G149:H149"/>
    <mergeCell ref="G150:H150"/>
    <mergeCell ref="G139:H139"/>
    <mergeCell ref="G140:H140"/>
    <mergeCell ref="G141:H141"/>
    <mergeCell ref="G142:H142"/>
    <mergeCell ref="G143:H143"/>
    <mergeCell ref="G144:H144"/>
    <mergeCell ref="G133:H133"/>
    <mergeCell ref="G134:H134"/>
    <mergeCell ref="G135:H135"/>
    <mergeCell ref="G136:H136"/>
    <mergeCell ref="G137:H137"/>
    <mergeCell ref="G138:H138"/>
    <mergeCell ref="G127:H127"/>
    <mergeCell ref="G128:H128"/>
    <mergeCell ref="G129:H129"/>
    <mergeCell ref="G130:H130"/>
    <mergeCell ref="G131:H131"/>
    <mergeCell ref="G132:H132"/>
    <mergeCell ref="G121:H121"/>
    <mergeCell ref="G122:H122"/>
    <mergeCell ref="G123:H123"/>
    <mergeCell ref="G124:H124"/>
    <mergeCell ref="G125:H125"/>
    <mergeCell ref="G126:H126"/>
    <mergeCell ref="G115:H115"/>
    <mergeCell ref="G116:H116"/>
    <mergeCell ref="G117:H117"/>
    <mergeCell ref="G118:H118"/>
    <mergeCell ref="G119:H119"/>
    <mergeCell ref="G120:H120"/>
    <mergeCell ref="G109:H109"/>
    <mergeCell ref="G110:H110"/>
    <mergeCell ref="G111:H111"/>
    <mergeCell ref="G112:H112"/>
    <mergeCell ref="G113:H113"/>
    <mergeCell ref="G114:H114"/>
    <mergeCell ref="G103:H103"/>
    <mergeCell ref="G104:H104"/>
    <mergeCell ref="G105:H105"/>
    <mergeCell ref="G106:H106"/>
    <mergeCell ref="G107:H107"/>
    <mergeCell ref="G108:H108"/>
    <mergeCell ref="G97:H97"/>
    <mergeCell ref="G98:H98"/>
    <mergeCell ref="G99:H99"/>
    <mergeCell ref="G100:H100"/>
    <mergeCell ref="G101:H101"/>
    <mergeCell ref="G102:H102"/>
    <mergeCell ref="G91:H91"/>
    <mergeCell ref="G92:H92"/>
    <mergeCell ref="G93:H93"/>
    <mergeCell ref="G94:H94"/>
    <mergeCell ref="G95:H95"/>
    <mergeCell ref="G96:H96"/>
    <mergeCell ref="G85:H85"/>
    <mergeCell ref="G86:H86"/>
    <mergeCell ref="G87:H87"/>
    <mergeCell ref="G88:H88"/>
    <mergeCell ref="G89:H89"/>
    <mergeCell ref="G90:H90"/>
    <mergeCell ref="G79:H79"/>
    <mergeCell ref="G80:H80"/>
    <mergeCell ref="G81:H81"/>
    <mergeCell ref="G82:H82"/>
    <mergeCell ref="G83:H83"/>
    <mergeCell ref="G84:H84"/>
    <mergeCell ref="G73:H73"/>
    <mergeCell ref="G74:H74"/>
    <mergeCell ref="G75:H75"/>
    <mergeCell ref="G76:H76"/>
    <mergeCell ref="G77:H77"/>
    <mergeCell ref="G78:H78"/>
    <mergeCell ref="G67:H67"/>
    <mergeCell ref="G68:H68"/>
    <mergeCell ref="G69:H69"/>
    <mergeCell ref="G70:H70"/>
    <mergeCell ref="G71:H71"/>
    <mergeCell ref="G72:H72"/>
    <mergeCell ref="G61:H61"/>
    <mergeCell ref="G62:H62"/>
    <mergeCell ref="G63:H63"/>
    <mergeCell ref="G64:H64"/>
    <mergeCell ref="G65:H65"/>
    <mergeCell ref="G66:H66"/>
    <mergeCell ref="G55:H55"/>
    <mergeCell ref="G56:H56"/>
    <mergeCell ref="G57:H57"/>
    <mergeCell ref="G58:H58"/>
    <mergeCell ref="G59:H59"/>
    <mergeCell ref="G60:H60"/>
    <mergeCell ref="G49:H49"/>
    <mergeCell ref="G50:H50"/>
    <mergeCell ref="G51:H51"/>
    <mergeCell ref="G52:H52"/>
    <mergeCell ref="G53:H53"/>
    <mergeCell ref="G54:H54"/>
    <mergeCell ref="G45:H45"/>
    <mergeCell ref="G46:H46"/>
    <mergeCell ref="G47:H47"/>
    <mergeCell ref="G48:H48"/>
    <mergeCell ref="G37:H37"/>
    <mergeCell ref="G38:H38"/>
    <mergeCell ref="G39:H39"/>
    <mergeCell ref="G40:H40"/>
    <mergeCell ref="G41:H41"/>
    <mergeCell ref="G42:H42"/>
    <mergeCell ref="G33:H33"/>
    <mergeCell ref="G34:H34"/>
    <mergeCell ref="G35:H35"/>
    <mergeCell ref="G36:H36"/>
    <mergeCell ref="I29:I32"/>
    <mergeCell ref="J29:V29"/>
    <mergeCell ref="W29:W32"/>
    <mergeCell ref="G43:H43"/>
    <mergeCell ref="G44:H44"/>
    <mergeCell ref="X29:X32"/>
    <mergeCell ref="Y29:Y32"/>
    <mergeCell ref="J30:J32"/>
    <mergeCell ref="K30:K32"/>
    <mergeCell ref="L30:L32"/>
    <mergeCell ref="M30:V30"/>
    <mergeCell ref="M31:P31"/>
    <mergeCell ref="G21:J21"/>
    <mergeCell ref="G24:N24"/>
    <mergeCell ref="G25:N25"/>
    <mergeCell ref="G26:N26"/>
    <mergeCell ref="G27:N27"/>
    <mergeCell ref="Q31:R31"/>
    <mergeCell ref="S31:V31"/>
    <mergeCell ref="B29:B32"/>
    <mergeCell ref="C29:C32"/>
    <mergeCell ref="D29:E31"/>
    <mergeCell ref="F29:F32"/>
    <mergeCell ref="G29:H32"/>
    <mergeCell ref="G19:I19"/>
    <mergeCell ref="J19:K19"/>
    <mergeCell ref="L19:M19"/>
    <mergeCell ref="O19:U19"/>
    <mergeCell ref="G20:I20"/>
    <mergeCell ref="J20:K20"/>
    <mergeCell ref="L20:M20"/>
    <mergeCell ref="N20:U20"/>
    <mergeCell ref="G18:I18"/>
    <mergeCell ref="J18:K18"/>
    <mergeCell ref="L18:M18"/>
    <mergeCell ref="O18:U18"/>
    <mergeCell ref="G15:I15"/>
    <mergeCell ref="J15:K15"/>
    <mergeCell ref="L15:M15"/>
    <mergeCell ref="N15:U15"/>
    <mergeCell ref="G16:I16"/>
    <mergeCell ref="J16:K16"/>
    <mergeCell ref="L16:M16"/>
    <mergeCell ref="N16:U16"/>
    <mergeCell ref="B3:P6"/>
    <mergeCell ref="B7:M7"/>
    <mergeCell ref="G23:N23"/>
    <mergeCell ref="G13:I13"/>
    <mergeCell ref="J13:K13"/>
    <mergeCell ref="L13:M13"/>
    <mergeCell ref="N13:U13"/>
    <mergeCell ref="G14:I14"/>
    <mergeCell ref="J14:K14"/>
    <mergeCell ref="L14:M14"/>
    <mergeCell ref="N14:U14"/>
    <mergeCell ref="T8:U8"/>
    <mergeCell ref="G11:I11"/>
    <mergeCell ref="J11:K11"/>
    <mergeCell ref="L11:M11"/>
    <mergeCell ref="N11:U11"/>
    <mergeCell ref="G12:I12"/>
    <mergeCell ref="J12:K12"/>
    <mergeCell ref="L12:M12"/>
    <mergeCell ref="N12:U12"/>
    <mergeCell ref="G17:I17"/>
    <mergeCell ref="J17:K17"/>
    <mergeCell ref="L17:M17"/>
    <mergeCell ref="N17:U17"/>
  </mergeCells>
  <conditionalFormatting sqref="J12:K12">
    <cfRule type="cellIs" dxfId="6" priority="5" operator="lessThan">
      <formula>12</formula>
    </cfRule>
    <cfRule type="cellIs" dxfId="5" priority="6" operator="greaterThan">
      <formula>240</formula>
    </cfRule>
    <cfRule type="cellIs" dxfId="4" priority="7" operator="between">
      <formula>11.9</formula>
      <formula>240</formula>
    </cfRule>
  </conditionalFormatting>
  <conditionalFormatting sqref="J11:K11">
    <cfRule type="cellIs" dxfId="3" priority="1" operator="greaterThan">
      <formula>$J$13-$J$13*25%</formula>
    </cfRule>
    <cfRule type="cellIs" dxfId="2" priority="2" operator="between">
      <formula>50000</formula>
      <formula>10000000</formula>
    </cfRule>
    <cfRule type="cellIs" dxfId="1" priority="3" operator="lessThan">
      <formula>50000</formula>
    </cfRule>
    <cfRule type="cellIs" dxfId="0" priority="4" operator="greaterThan">
      <formula>10000000</formula>
    </cfRule>
  </conditionalFormatting>
  <pageMargins left="0.7" right="0.7" top="0.75" bottom="0.75" header="0.3" footer="0.3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Умови та класичний графік</vt:lpstr>
      <vt:lpstr>Ануїтетний графік погашення</vt:lpstr>
      <vt:lpstr>'Ануїтетний графік погашення'!Область_печати</vt:lpstr>
      <vt:lpstr>'Умови та класичний графік'!Область_печати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Овчинніков Максим Володимирович</dc:creator>
  <cp:lastModifiedBy>Остренок Оксана Сергіївна</cp:lastModifiedBy>
  <cp:lastPrinted>2020-07-30T07:51:15Z</cp:lastPrinted>
  <dcterms:created xsi:type="dcterms:W3CDTF">2017-10-03T08:15:20Z</dcterms:created>
  <dcterms:modified xsi:type="dcterms:W3CDTF">2024-08-05T11:32:02Z</dcterms:modified>
</cp:coreProperties>
</file>